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5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40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Default Extension="bin" ContentType="application/vnd.openxmlformats-officedocument.spreadsheetml.printerSettings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15" yWindow="-15" windowWidth="20550" windowHeight="7470" firstSheet="7" activeTab="10"/>
  </bookViews>
  <sheets>
    <sheet name="cereal_ten_years" sheetId="3" r:id="rId1"/>
    <sheet name="cereal_province_wise" sheetId="2" r:id="rId2"/>
    <sheet name="cereal_district_wise" sheetId="1" r:id="rId3"/>
    <sheet name="cash_crops_ten_years" sheetId="4" r:id="rId4"/>
    <sheet name="cash_crops_Provinces" sheetId="5" r:id="rId5"/>
    <sheet name="Cash_crops_districtwise" sheetId="6" r:id="rId6"/>
    <sheet name="oilseeds_districwise" sheetId="7" r:id="rId7"/>
    <sheet name="Jute cotton rubber" sheetId="8" r:id="rId8"/>
    <sheet name="Coffee" sheetId="9" r:id="rId9"/>
    <sheet name="Tea" sheetId="10" r:id="rId10"/>
    <sheet name="mulbery_honey_Mushroom complete" sheetId="11" r:id="rId11"/>
    <sheet name="Spice Crops final" sheetId="12" r:id="rId12"/>
    <sheet name="Pulse_ten_years" sheetId="13" r:id="rId13"/>
    <sheet name="Pulses districtwise" sheetId="14" r:id="rId14"/>
    <sheet name="Liv_Population" sheetId="15" r:id="rId15"/>
    <sheet name="Liv_Production" sheetId="16" r:id="rId16"/>
    <sheet name="liv_Districtwise" sheetId="17" r:id="rId17"/>
    <sheet name="Milk Production" sheetId="18" r:id="rId18"/>
    <sheet name="Meat Production" sheetId="19" r:id="rId19"/>
    <sheet name="Egg Production" sheetId="20" r:id="rId20"/>
    <sheet name="Wool Production" sheetId="21" r:id="rId21"/>
    <sheet name="Yak Chauri" sheetId="22" r:id="rId22"/>
    <sheet name="rabbit" sheetId="23" r:id="rId23"/>
    <sheet name="horse" sheetId="24" r:id="rId24"/>
    <sheet name="fish_Summary" sheetId="25" r:id="rId25"/>
    <sheet name="Fish_Historical" sheetId="26" r:id="rId26"/>
    <sheet name="Fish_District" sheetId="27" r:id="rId27"/>
    <sheet name="Fruits_ten_years" sheetId="28" r:id="rId28"/>
    <sheet name=" citrus fruit" sheetId="29" r:id="rId29"/>
    <sheet name="winter_fruit" sheetId="31" r:id="rId30"/>
    <sheet name="summer_fruit" sheetId="32" r:id="rId31"/>
    <sheet name="vegetable_ten_years" sheetId="33" r:id="rId32"/>
    <sheet name="Vegetable_Districts_wise" sheetId="34" r:id="rId33"/>
    <sheet name="population_national" sheetId="37" r:id="rId34"/>
    <sheet name="population_district_wise" sheetId="38" r:id="rId35"/>
    <sheet name="fertilizer_series" sheetId="39" r:id="rId36"/>
    <sheet name="Fertilizer_by_districts" sheetId="40" r:id="rId37"/>
    <sheet name="GDP" sheetId="41" r:id="rId38"/>
    <sheet name="Export_Agri_commodity" sheetId="43" r:id="rId39"/>
    <sheet name="import_agri_commodity" sheetId="42" r:id="rId40"/>
  </sheets>
  <externalReferences>
    <externalReference r:id="rId41"/>
    <externalReference r:id="rId42"/>
    <externalReference r:id="rId43"/>
    <externalReference r:id="rId44"/>
    <externalReference r:id="rId45"/>
  </externalReferences>
  <definedNames>
    <definedName name="a" localSheetId="28">#REF!</definedName>
    <definedName name="a" localSheetId="36">#REF!</definedName>
    <definedName name="a" localSheetId="35">#REF!</definedName>
    <definedName name="a" localSheetId="27">#REF!</definedName>
    <definedName name="a" localSheetId="10">#REF!</definedName>
    <definedName name="a" localSheetId="12">#REF!</definedName>
    <definedName name="a" localSheetId="13">#REF!</definedName>
    <definedName name="a" localSheetId="30">#REF!</definedName>
    <definedName name="a" localSheetId="29">#REF!</definedName>
    <definedName name="a">#REF!</definedName>
    <definedName name="b" localSheetId="28">#REF!</definedName>
    <definedName name="b" localSheetId="36">#REF!</definedName>
    <definedName name="b" localSheetId="35">#REF!</definedName>
    <definedName name="b" localSheetId="10">#REF!</definedName>
    <definedName name="b" localSheetId="12">#REF!</definedName>
    <definedName name="b" localSheetId="13">#REF!</definedName>
    <definedName name="b" localSheetId="29">#REF!</definedName>
    <definedName name="b">#REF!</definedName>
    <definedName name="gh">#REF!</definedName>
    <definedName name="ghh">#REF!</definedName>
    <definedName name="hh">#REF!</definedName>
    <definedName name="ll" localSheetId="28">#REF!</definedName>
    <definedName name="ll" localSheetId="36">#REF!</definedName>
    <definedName name="ll" localSheetId="10">#REF!</definedName>
    <definedName name="ll" localSheetId="12">#REF!</definedName>
    <definedName name="ll" localSheetId="13">#REF!</definedName>
    <definedName name="ll" localSheetId="29">#REF!</definedName>
    <definedName name="ll">#REF!</definedName>
    <definedName name="manoj" localSheetId="28">#REF!</definedName>
    <definedName name="manoj" localSheetId="36">#REF!</definedName>
    <definedName name="manoj" localSheetId="10">#REF!</definedName>
    <definedName name="manoj" localSheetId="12">#REF!</definedName>
    <definedName name="manoj" localSheetId="13">#REF!</definedName>
    <definedName name="manoj" localSheetId="29">#REF!</definedName>
    <definedName name="manoj">#REF!</definedName>
    <definedName name="_xlnm.Print_Area" localSheetId="28">#REF!</definedName>
    <definedName name="_xlnm.Print_Area" localSheetId="2">cereal_district_wise!$B$3:$K$88</definedName>
    <definedName name="_xlnm.Print_Area" localSheetId="36">#REF!</definedName>
    <definedName name="_xlnm.Print_Area" localSheetId="35">fertilizer_series!$A$1:$N$29</definedName>
    <definedName name="_xlnm.Print_Area" localSheetId="27">#REF!</definedName>
    <definedName name="_xlnm.Print_Area" localSheetId="10">#REF!</definedName>
    <definedName name="_xlnm.Print_Area" localSheetId="12">#REF!</definedName>
    <definedName name="_xlnm.Print_Area" localSheetId="13">#REF!</definedName>
    <definedName name="_xlnm.Print_Area" localSheetId="30">summer_fruit!$B$1:$AP$89</definedName>
    <definedName name="_xlnm.Print_Area" localSheetId="29">#REF!</definedName>
    <definedName name="_xlnm.Print_Area">#REF!</definedName>
    <definedName name="PRINT_AREA_MI" localSheetId="28">#REF!</definedName>
    <definedName name="PRINT_AREA_MI" localSheetId="36">#REF!</definedName>
    <definedName name="PRINT_AREA_MI" localSheetId="35">#REF!</definedName>
    <definedName name="PRINT_AREA_MI" localSheetId="10">#REF!</definedName>
    <definedName name="PRINT_AREA_MI" localSheetId="12">#REF!</definedName>
    <definedName name="PRINT_AREA_MI" localSheetId="13">#REF!</definedName>
    <definedName name="PRINT_AREA_MI" localSheetId="29">#REF!</definedName>
    <definedName name="PRINT_AREA_MI">#REF!</definedName>
    <definedName name="_xlnm.Print_Titles" localSheetId="34">population_district_wise!$1:$1</definedName>
    <definedName name="_xlnm.Print_Titles" localSheetId="30">summer_fruit!$B:$B,summer_fruit!$1:$4</definedName>
    <definedName name="_xlnm.Print_Titles" localSheetId="29">winter_fruit!$A:$B,winter_fruit!$2:$3</definedName>
    <definedName name="q" localSheetId="28">#REF!</definedName>
    <definedName name="q" localSheetId="36">#REF!</definedName>
    <definedName name="q" localSheetId="35">#REF!</definedName>
    <definedName name="q" localSheetId="27">#REF!</definedName>
    <definedName name="q" localSheetId="10">#REF!</definedName>
    <definedName name="q" localSheetId="12">#REF!</definedName>
    <definedName name="q" localSheetId="13">#REF!</definedName>
    <definedName name="q" localSheetId="30">#REF!</definedName>
    <definedName name="q" localSheetId="29">#REF!</definedName>
    <definedName name="q">#REF!</definedName>
    <definedName name="table" localSheetId="28">#REF!</definedName>
    <definedName name="table" localSheetId="36">#REF!</definedName>
    <definedName name="table" localSheetId="35">#REF!</definedName>
    <definedName name="table" localSheetId="10">#REF!</definedName>
    <definedName name="table" localSheetId="12">#REF!</definedName>
    <definedName name="table" localSheetId="13">#REF!</definedName>
    <definedName name="table" localSheetId="29">#REF!</definedName>
    <definedName name="table">#REF!</definedName>
  </definedNames>
  <calcPr calcId="125725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11" i="5"/>
  <c r="C11"/>
  <c r="D11"/>
  <c r="B11"/>
  <c r="D4"/>
  <c r="H4"/>
  <c r="C4"/>
  <c r="B4"/>
  <c r="J18" i="6"/>
  <c r="I4" i="5" s="1"/>
  <c r="K16" i="6"/>
  <c r="F620" i="43"/>
  <c r="F1965" i="42"/>
  <c r="I87" i="40"/>
  <c r="H87"/>
  <c r="G87"/>
  <c r="E87"/>
  <c r="D87"/>
  <c r="C87"/>
  <c r="M86"/>
  <c r="L86"/>
  <c r="K86"/>
  <c r="J86"/>
  <c r="F86"/>
  <c r="M85"/>
  <c r="L85"/>
  <c r="K85"/>
  <c r="J85"/>
  <c r="F85"/>
  <c r="M84"/>
  <c r="L84"/>
  <c r="K84"/>
  <c r="J84"/>
  <c r="F84"/>
  <c r="M83"/>
  <c r="L83"/>
  <c r="K83"/>
  <c r="J83"/>
  <c r="F83"/>
  <c r="M82"/>
  <c r="L82"/>
  <c r="K82"/>
  <c r="J82"/>
  <c r="F82"/>
  <c r="M81"/>
  <c r="L81"/>
  <c r="K81"/>
  <c r="J81"/>
  <c r="F81"/>
  <c r="M80"/>
  <c r="L80"/>
  <c r="K80"/>
  <c r="J80"/>
  <c r="F80"/>
  <c r="M79"/>
  <c r="L79"/>
  <c r="K79"/>
  <c r="J79"/>
  <c r="F79"/>
  <c r="M78"/>
  <c r="L78"/>
  <c r="K78"/>
  <c r="J78"/>
  <c r="F78"/>
  <c r="I77"/>
  <c r="H77"/>
  <c r="G77"/>
  <c r="E77"/>
  <c r="D77"/>
  <c r="C77"/>
  <c r="M76"/>
  <c r="L76"/>
  <c r="K76"/>
  <c r="J76"/>
  <c r="F76"/>
  <c r="M75"/>
  <c r="L75"/>
  <c r="N75" s="1"/>
  <c r="K75"/>
  <c r="J75"/>
  <c r="F75"/>
  <c r="M74"/>
  <c r="L74"/>
  <c r="K74"/>
  <c r="J74"/>
  <c r="F74"/>
  <c r="M73"/>
  <c r="L73"/>
  <c r="N73" s="1"/>
  <c r="K73"/>
  <c r="J73"/>
  <c r="F73"/>
  <c r="M72"/>
  <c r="L72"/>
  <c r="K72"/>
  <c r="M71"/>
  <c r="L71"/>
  <c r="N71" s="1"/>
  <c r="K71"/>
  <c r="J71"/>
  <c r="F71"/>
  <c r="M70"/>
  <c r="L70"/>
  <c r="K70"/>
  <c r="J70"/>
  <c r="F70"/>
  <c r="M69"/>
  <c r="L69"/>
  <c r="N69" s="1"/>
  <c r="K69"/>
  <c r="J69"/>
  <c r="F69"/>
  <c r="M68"/>
  <c r="L68"/>
  <c r="K68"/>
  <c r="J68"/>
  <c r="F68"/>
  <c r="M67"/>
  <c r="L67"/>
  <c r="L77" s="1"/>
  <c r="K67"/>
  <c r="J67"/>
  <c r="F67"/>
  <c r="I66"/>
  <c r="H66"/>
  <c r="G66"/>
  <c r="E66"/>
  <c r="D66"/>
  <c r="C66"/>
  <c r="M65"/>
  <c r="L65"/>
  <c r="K65"/>
  <c r="J65"/>
  <c r="F65"/>
  <c r="M64"/>
  <c r="L64"/>
  <c r="K64"/>
  <c r="J64"/>
  <c r="F64"/>
  <c r="M63"/>
  <c r="L63"/>
  <c r="K63"/>
  <c r="M62"/>
  <c r="L62"/>
  <c r="K62"/>
  <c r="J62"/>
  <c r="F62"/>
  <c r="M61"/>
  <c r="L61"/>
  <c r="K61"/>
  <c r="J61"/>
  <c r="F61"/>
  <c r="M60"/>
  <c r="L60"/>
  <c r="K60"/>
  <c r="J60"/>
  <c r="F60"/>
  <c r="M59"/>
  <c r="L59"/>
  <c r="K59"/>
  <c r="J59"/>
  <c r="F59"/>
  <c r="M58"/>
  <c r="L58"/>
  <c r="K58"/>
  <c r="J58"/>
  <c r="F58"/>
  <c r="M57"/>
  <c r="L57"/>
  <c r="K57"/>
  <c r="M56"/>
  <c r="L56"/>
  <c r="K56"/>
  <c r="J56"/>
  <c r="F56"/>
  <c r="M55"/>
  <c r="L55"/>
  <c r="K55"/>
  <c r="J55"/>
  <c r="F55"/>
  <c r="M54"/>
  <c r="L54"/>
  <c r="K54"/>
  <c r="J54"/>
  <c r="F54"/>
  <c r="I53"/>
  <c r="H53"/>
  <c r="G53"/>
  <c r="E53"/>
  <c r="D53"/>
  <c r="C53"/>
  <c r="M52"/>
  <c r="L52"/>
  <c r="K52"/>
  <c r="M51"/>
  <c r="L51"/>
  <c r="N51" s="1"/>
  <c r="K51"/>
  <c r="J51"/>
  <c r="F51"/>
  <c r="M50"/>
  <c r="L50"/>
  <c r="K50"/>
  <c r="J50"/>
  <c r="F50"/>
  <c r="M49"/>
  <c r="L49"/>
  <c r="N49" s="1"/>
  <c r="K49"/>
  <c r="J49"/>
  <c r="F49"/>
  <c r="M48"/>
  <c r="L48"/>
  <c r="K48"/>
  <c r="J48"/>
  <c r="F48"/>
  <c r="M47"/>
  <c r="L47"/>
  <c r="N47" s="1"/>
  <c r="K47"/>
  <c r="J47"/>
  <c r="F47"/>
  <c r="M46"/>
  <c r="L46"/>
  <c r="K46"/>
  <c r="J46"/>
  <c r="F46"/>
  <c r="M45"/>
  <c r="L45"/>
  <c r="N45" s="1"/>
  <c r="K45"/>
  <c r="J45"/>
  <c r="F45"/>
  <c r="M44"/>
  <c r="L44"/>
  <c r="K44"/>
  <c r="J44"/>
  <c r="F44"/>
  <c r="M43"/>
  <c r="L43"/>
  <c r="N43" s="1"/>
  <c r="K43"/>
  <c r="J43"/>
  <c r="F43"/>
  <c r="M42"/>
  <c r="L42"/>
  <c r="K42"/>
  <c r="K53" s="1"/>
  <c r="J42"/>
  <c r="F42"/>
  <c r="F53" s="1"/>
  <c r="I41"/>
  <c r="H41"/>
  <c r="G41"/>
  <c r="E41"/>
  <c r="D41"/>
  <c r="C41"/>
  <c r="M40"/>
  <c r="L40"/>
  <c r="K40"/>
  <c r="J40"/>
  <c r="F40"/>
  <c r="M39"/>
  <c r="L39"/>
  <c r="K39"/>
  <c r="J39"/>
  <c r="F39"/>
  <c r="M38"/>
  <c r="L38"/>
  <c r="K38"/>
  <c r="J38"/>
  <c r="F38"/>
  <c r="M37"/>
  <c r="L37"/>
  <c r="K37"/>
  <c r="J37"/>
  <c r="F37"/>
  <c r="M36"/>
  <c r="L36"/>
  <c r="K36"/>
  <c r="J36"/>
  <c r="F36"/>
  <c r="M35"/>
  <c r="L35"/>
  <c r="K35"/>
  <c r="J35"/>
  <c r="F35"/>
  <c r="M34"/>
  <c r="L34"/>
  <c r="K34"/>
  <c r="J34"/>
  <c r="F34"/>
  <c r="M33"/>
  <c r="L33"/>
  <c r="K33"/>
  <c r="J33"/>
  <c r="F33"/>
  <c r="M32"/>
  <c r="L32"/>
  <c r="K32"/>
  <c r="J32"/>
  <c r="F32"/>
  <c r="M31"/>
  <c r="L31"/>
  <c r="K31"/>
  <c r="J31"/>
  <c r="F31"/>
  <c r="M30"/>
  <c r="L30"/>
  <c r="K30"/>
  <c r="J30"/>
  <c r="F30"/>
  <c r="M29"/>
  <c r="L29"/>
  <c r="K29"/>
  <c r="J29"/>
  <c r="F29"/>
  <c r="M28"/>
  <c r="L28"/>
  <c r="K28"/>
  <c r="J28"/>
  <c r="F28"/>
  <c r="I27"/>
  <c r="H27"/>
  <c r="G27"/>
  <c r="E27"/>
  <c r="D27"/>
  <c r="C27"/>
  <c r="M26"/>
  <c r="L26"/>
  <c r="K26"/>
  <c r="J26"/>
  <c r="F26"/>
  <c r="M25"/>
  <c r="L25"/>
  <c r="N25" s="1"/>
  <c r="K25"/>
  <c r="J25"/>
  <c r="F25"/>
  <c r="M24"/>
  <c r="L24"/>
  <c r="K24"/>
  <c r="J24"/>
  <c r="F24"/>
  <c r="M23"/>
  <c r="L23"/>
  <c r="N23" s="1"/>
  <c r="K23"/>
  <c r="J23"/>
  <c r="F23"/>
  <c r="M22"/>
  <c r="L22"/>
  <c r="K22"/>
  <c r="J22"/>
  <c r="F22"/>
  <c r="M21"/>
  <c r="L21"/>
  <c r="N21" s="1"/>
  <c r="K21"/>
  <c r="J21"/>
  <c r="F21"/>
  <c r="M20"/>
  <c r="L20"/>
  <c r="K20"/>
  <c r="J20"/>
  <c r="F20"/>
  <c r="F27" s="1"/>
  <c r="M19"/>
  <c r="L19"/>
  <c r="L27" s="1"/>
  <c r="K19"/>
  <c r="J19"/>
  <c r="J27" s="1"/>
  <c r="F19"/>
  <c r="I18"/>
  <c r="I88" s="1"/>
  <c r="H18"/>
  <c r="G18"/>
  <c r="G88" s="1"/>
  <c r="E18"/>
  <c r="D18"/>
  <c r="C18"/>
  <c r="M17"/>
  <c r="L17"/>
  <c r="K17"/>
  <c r="J17"/>
  <c r="F17"/>
  <c r="M16"/>
  <c r="L16"/>
  <c r="K16"/>
  <c r="J16"/>
  <c r="F16"/>
  <c r="M15"/>
  <c r="L15"/>
  <c r="K15"/>
  <c r="J15"/>
  <c r="F15"/>
  <c r="M14"/>
  <c r="L14"/>
  <c r="K14"/>
  <c r="J14"/>
  <c r="F14"/>
  <c r="M13"/>
  <c r="L13"/>
  <c r="K13"/>
  <c r="J13"/>
  <c r="F13"/>
  <c r="M12"/>
  <c r="L12"/>
  <c r="K12"/>
  <c r="J12"/>
  <c r="F12"/>
  <c r="M11"/>
  <c r="L11"/>
  <c r="K11"/>
  <c r="J11"/>
  <c r="F11"/>
  <c r="M10"/>
  <c r="L10"/>
  <c r="K10"/>
  <c r="J10"/>
  <c r="F10"/>
  <c r="M9"/>
  <c r="L9"/>
  <c r="K9"/>
  <c r="J9"/>
  <c r="F9"/>
  <c r="M8"/>
  <c r="L8"/>
  <c r="K8"/>
  <c r="J8"/>
  <c r="F8"/>
  <c r="M7"/>
  <c r="L7"/>
  <c r="K7"/>
  <c r="J7"/>
  <c r="F7"/>
  <c r="M6"/>
  <c r="L6"/>
  <c r="K6"/>
  <c r="J6"/>
  <c r="F6"/>
  <c r="M5"/>
  <c r="L5"/>
  <c r="K5"/>
  <c r="J5"/>
  <c r="F5"/>
  <c r="M4"/>
  <c r="L4"/>
  <c r="K4"/>
  <c r="J4"/>
  <c r="F4"/>
  <c r="Q28" i="39"/>
  <c r="P28"/>
  <c r="O28"/>
  <c r="N28"/>
  <c r="M28"/>
  <c r="L28"/>
  <c r="K28"/>
  <c r="R12"/>
  <c r="Q12"/>
  <c r="P12"/>
  <c r="L12"/>
  <c r="P8"/>
  <c r="P6"/>
  <c r="P5"/>
  <c r="F77" i="40" l="1"/>
  <c r="J88" i="6"/>
  <c r="F18" i="40"/>
  <c r="M18"/>
  <c r="N5"/>
  <c r="N7"/>
  <c r="N9"/>
  <c r="N11"/>
  <c r="N13"/>
  <c r="N15"/>
  <c r="N17"/>
  <c r="C88"/>
  <c r="E88"/>
  <c r="F41"/>
  <c r="K41"/>
  <c r="N29"/>
  <c r="N31"/>
  <c r="N33"/>
  <c r="N35"/>
  <c r="N37"/>
  <c r="N39"/>
  <c r="F66"/>
  <c r="K66"/>
  <c r="N55"/>
  <c r="N57"/>
  <c r="N59"/>
  <c r="N61"/>
  <c r="N63"/>
  <c r="N65"/>
  <c r="F87"/>
  <c r="M87"/>
  <c r="N79"/>
  <c r="N81"/>
  <c r="N83"/>
  <c r="N85"/>
  <c r="K18" i="6"/>
  <c r="J4" i="5" s="1"/>
  <c r="M41" i="40"/>
  <c r="M53"/>
  <c r="M66"/>
  <c r="J77"/>
  <c r="K87"/>
  <c r="J18"/>
  <c r="N6"/>
  <c r="N10"/>
  <c r="N14"/>
  <c r="M27"/>
  <c r="N20"/>
  <c r="N24"/>
  <c r="J41"/>
  <c r="N30"/>
  <c r="N34"/>
  <c r="N38"/>
  <c r="J53"/>
  <c r="N44"/>
  <c r="N48"/>
  <c r="J66"/>
  <c r="N56"/>
  <c r="N58"/>
  <c r="N62"/>
  <c r="N64"/>
  <c r="K77"/>
  <c r="N70"/>
  <c r="N72"/>
  <c r="N76"/>
  <c r="L87"/>
  <c r="N82"/>
  <c r="N86"/>
  <c r="K18"/>
  <c r="L18"/>
  <c r="N8"/>
  <c r="N12"/>
  <c r="N16"/>
  <c r="D88"/>
  <c r="H88"/>
  <c r="K27"/>
  <c r="N22"/>
  <c r="N26"/>
  <c r="L41"/>
  <c r="N32"/>
  <c r="N36"/>
  <c r="N40"/>
  <c r="L53"/>
  <c r="N46"/>
  <c r="N50"/>
  <c r="N52"/>
  <c r="L66"/>
  <c r="N60"/>
  <c r="M77"/>
  <c r="N68"/>
  <c r="N74"/>
  <c r="J87"/>
  <c r="N80"/>
  <c r="N84"/>
  <c r="N4"/>
  <c r="N19"/>
  <c r="N28"/>
  <c r="N42"/>
  <c r="N54"/>
  <c r="N67"/>
  <c r="N78"/>
  <c r="K88" l="1"/>
  <c r="M88"/>
  <c r="F88"/>
  <c r="N53"/>
  <c r="K88" i="6"/>
  <c r="J11" i="5" s="1"/>
  <c r="I11"/>
  <c r="N87" i="40"/>
  <c r="J88"/>
  <c r="N77"/>
  <c r="N27"/>
  <c r="L88"/>
  <c r="N41"/>
  <c r="N66"/>
  <c r="N18"/>
  <c r="N88" l="1"/>
  <c r="IS60" i="34"/>
  <c r="IR60"/>
  <c r="HO60"/>
  <c r="HP60" s="1"/>
  <c r="HN60"/>
  <c r="GH60"/>
  <c r="GG60"/>
  <c r="EU60"/>
  <c r="EV60" s="1"/>
  <c r="ET60"/>
  <c r="DK60"/>
  <c r="DJ60"/>
  <c r="BU60"/>
  <c r="BT60"/>
  <c r="AT60"/>
  <c r="AS60"/>
  <c r="IU60" s="1"/>
  <c r="IS59"/>
  <c r="IR59"/>
  <c r="HO59"/>
  <c r="HN59"/>
  <c r="GH59"/>
  <c r="GI59" s="1"/>
  <c r="GG59"/>
  <c r="EU59"/>
  <c r="ET59"/>
  <c r="DK59"/>
  <c r="DJ59"/>
  <c r="BU59"/>
  <c r="BT59"/>
  <c r="AT59"/>
  <c r="IV59" s="1"/>
  <c r="AS59"/>
  <c r="IS58"/>
  <c r="IR58"/>
  <c r="HO58"/>
  <c r="HP58" s="1"/>
  <c r="HN58"/>
  <c r="GH58"/>
  <c r="GG58"/>
  <c r="EU58"/>
  <c r="EV58" s="1"/>
  <c r="ET58"/>
  <c r="DK58"/>
  <c r="DJ58"/>
  <c r="BU58"/>
  <c r="BV58" s="1"/>
  <c r="BT58"/>
  <c r="AT58"/>
  <c r="AS58"/>
  <c r="IU58" s="1"/>
  <c r="IS57"/>
  <c r="IR57"/>
  <c r="HO57"/>
  <c r="HN57"/>
  <c r="GH57"/>
  <c r="GG57"/>
  <c r="EU57"/>
  <c r="ET57"/>
  <c r="DK57"/>
  <c r="DJ57"/>
  <c r="BU57"/>
  <c r="BT57"/>
  <c r="AT57"/>
  <c r="IV57" s="1"/>
  <c r="AS57"/>
  <c r="IS56"/>
  <c r="IR56"/>
  <c r="HO56"/>
  <c r="HP56" s="1"/>
  <c r="HN56"/>
  <c r="GH56"/>
  <c r="GG56"/>
  <c r="EU56"/>
  <c r="EV56" s="1"/>
  <c r="ET56"/>
  <c r="DK56"/>
  <c r="DJ56"/>
  <c r="BU56"/>
  <c r="BV56" s="1"/>
  <c r="BT56"/>
  <c r="AT56"/>
  <c r="AS56"/>
  <c r="IU56" s="1"/>
  <c r="IS55"/>
  <c r="IR55"/>
  <c r="HO55"/>
  <c r="HN55"/>
  <c r="GH55"/>
  <c r="GG55"/>
  <c r="EU55"/>
  <c r="ET55"/>
  <c r="DK55"/>
  <c r="DL55" s="1"/>
  <c r="DJ55"/>
  <c r="BU55"/>
  <c r="BT55"/>
  <c r="AT55"/>
  <c r="IV55" s="1"/>
  <c r="AS55"/>
  <c r="IS54"/>
  <c r="IR54"/>
  <c r="HO54"/>
  <c r="HP54" s="1"/>
  <c r="HN54"/>
  <c r="GH54"/>
  <c r="GG54"/>
  <c r="EU54"/>
  <c r="EV54" s="1"/>
  <c r="ET54"/>
  <c r="DK54"/>
  <c r="DJ54"/>
  <c r="BU54"/>
  <c r="BT54"/>
  <c r="AT54"/>
  <c r="AS54"/>
  <c r="IU54" s="1"/>
  <c r="IS53"/>
  <c r="IR53"/>
  <c r="HO53"/>
  <c r="HN53"/>
  <c r="GH53"/>
  <c r="GI53" s="1"/>
  <c r="GG53"/>
  <c r="EU53"/>
  <c r="ET53"/>
  <c r="DK53"/>
  <c r="DJ53"/>
  <c r="BU53"/>
  <c r="BT53"/>
  <c r="AT53"/>
  <c r="AU53" s="1"/>
  <c r="AS53"/>
  <c r="IS52"/>
  <c r="IR52"/>
  <c r="HO52"/>
  <c r="HP52" s="1"/>
  <c r="HN52"/>
  <c r="GH52"/>
  <c r="GG52"/>
  <c r="EU52"/>
  <c r="EV52" s="1"/>
  <c r="ET52"/>
  <c r="DK52"/>
  <c r="DJ52"/>
  <c r="BU52"/>
  <c r="BV52" s="1"/>
  <c r="BT52"/>
  <c r="AT52"/>
  <c r="AS52"/>
  <c r="IU52" s="1"/>
  <c r="IS51"/>
  <c r="IR51"/>
  <c r="HO51"/>
  <c r="HN51"/>
  <c r="GH51"/>
  <c r="GI51" s="1"/>
  <c r="GG51"/>
  <c r="EU51"/>
  <c r="ET51"/>
  <c r="DK51"/>
  <c r="DL51" s="1"/>
  <c r="DJ51"/>
  <c r="BU51"/>
  <c r="BT51"/>
  <c r="AT51"/>
  <c r="IV51" s="1"/>
  <c r="AS51"/>
  <c r="IS50"/>
  <c r="IR50"/>
  <c r="HO50"/>
  <c r="HP50" s="1"/>
  <c r="HN50"/>
  <c r="GH50"/>
  <c r="GG50"/>
  <c r="EU50"/>
  <c r="EV50" s="1"/>
  <c r="ET50"/>
  <c r="DK50"/>
  <c r="DJ50"/>
  <c r="BU50"/>
  <c r="BV50" s="1"/>
  <c r="BT50"/>
  <c r="AT50"/>
  <c r="AS50"/>
  <c r="IU50" s="1"/>
  <c r="IS49"/>
  <c r="IR49"/>
  <c r="HO49"/>
  <c r="HN49"/>
  <c r="GH49"/>
  <c r="GI49" s="1"/>
  <c r="GG49"/>
  <c r="EU49"/>
  <c r="ET49"/>
  <c r="DK49"/>
  <c r="DL49" s="1"/>
  <c r="DJ49"/>
  <c r="BU49"/>
  <c r="BT49"/>
  <c r="AT49"/>
  <c r="IV49" s="1"/>
  <c r="AS49"/>
  <c r="IS48"/>
  <c r="IR48"/>
  <c r="HO48"/>
  <c r="HP48" s="1"/>
  <c r="HN48"/>
  <c r="GH48"/>
  <c r="GG48"/>
  <c r="EU48"/>
  <c r="EV48" s="1"/>
  <c r="ET48"/>
  <c r="DK48"/>
  <c r="DJ48"/>
  <c r="BU48"/>
  <c r="BV48" s="1"/>
  <c r="BT48"/>
  <c r="AT48"/>
  <c r="AS48"/>
  <c r="IU48" s="1"/>
  <c r="IS47"/>
  <c r="IR47"/>
  <c r="HO47"/>
  <c r="HN47"/>
  <c r="GH47"/>
  <c r="GG47"/>
  <c r="EU47"/>
  <c r="ET47"/>
  <c r="DK47"/>
  <c r="DJ47"/>
  <c r="BU47"/>
  <c r="BT47"/>
  <c r="AT47"/>
  <c r="IV47" s="1"/>
  <c r="AS47"/>
  <c r="IS46"/>
  <c r="IR46"/>
  <c r="HO46"/>
  <c r="HP46" s="1"/>
  <c r="HN46"/>
  <c r="GH46"/>
  <c r="GG46"/>
  <c r="EU46"/>
  <c r="EV46" s="1"/>
  <c r="ET46"/>
  <c r="DK46"/>
  <c r="DJ46"/>
  <c r="BU46"/>
  <c r="BV46" s="1"/>
  <c r="BT46"/>
  <c r="AT46"/>
  <c r="AS46"/>
  <c r="IU46" s="1"/>
  <c r="IS45"/>
  <c r="IR45"/>
  <c r="HO45"/>
  <c r="HN45"/>
  <c r="GH45"/>
  <c r="GI45" s="1"/>
  <c r="GG45"/>
  <c r="EU45"/>
  <c r="ET45"/>
  <c r="DK45"/>
  <c r="DL45" s="1"/>
  <c r="DJ45"/>
  <c r="BU45"/>
  <c r="BT45"/>
  <c r="AT45"/>
  <c r="IV45" s="1"/>
  <c r="AS45"/>
  <c r="IS44"/>
  <c r="IR44"/>
  <c r="HO44"/>
  <c r="HP44" s="1"/>
  <c r="HN44"/>
  <c r="GH44"/>
  <c r="GG44"/>
  <c r="EU44"/>
  <c r="ET44"/>
  <c r="DK44"/>
  <c r="DJ44"/>
  <c r="DL44" s="1"/>
  <c r="BU44"/>
  <c r="BT44"/>
  <c r="AT44"/>
  <c r="AS44"/>
  <c r="AU44" s="1"/>
  <c r="IS43"/>
  <c r="IR43"/>
  <c r="HO43"/>
  <c r="HN43"/>
  <c r="GH43"/>
  <c r="GG43"/>
  <c r="EU43"/>
  <c r="ET43"/>
  <c r="DK43"/>
  <c r="DJ43"/>
  <c r="BU43"/>
  <c r="BT43"/>
  <c r="AT43"/>
  <c r="AS43"/>
  <c r="IS42"/>
  <c r="IR42"/>
  <c r="HO42"/>
  <c r="HP42" s="1"/>
  <c r="HN42"/>
  <c r="GH42"/>
  <c r="GG42"/>
  <c r="EU42"/>
  <c r="EV42" s="1"/>
  <c r="ET42"/>
  <c r="DK42"/>
  <c r="DJ42"/>
  <c r="BU42"/>
  <c r="BT42"/>
  <c r="AT42"/>
  <c r="AS42"/>
  <c r="IU42" s="1"/>
  <c r="IS41"/>
  <c r="IR41"/>
  <c r="HO41"/>
  <c r="HN41"/>
  <c r="GH41"/>
  <c r="GG41"/>
  <c r="EU41"/>
  <c r="ET41"/>
  <c r="DK41"/>
  <c r="DJ41"/>
  <c r="BU41"/>
  <c r="BT41"/>
  <c r="AT41"/>
  <c r="IV41" s="1"/>
  <c r="AS41"/>
  <c r="IS40"/>
  <c r="IR40"/>
  <c r="HO40"/>
  <c r="HN40"/>
  <c r="GH40"/>
  <c r="GG40"/>
  <c r="GI40" s="1"/>
  <c r="EU40"/>
  <c r="ET40"/>
  <c r="DK40"/>
  <c r="DJ40"/>
  <c r="BU40"/>
  <c r="BT40"/>
  <c r="AT40"/>
  <c r="AS40"/>
  <c r="IS39"/>
  <c r="IT39" s="1"/>
  <c r="IR39"/>
  <c r="HO39"/>
  <c r="HN39"/>
  <c r="HP39" s="1"/>
  <c r="GH39"/>
  <c r="GI39" s="1"/>
  <c r="GG39"/>
  <c r="EU39"/>
  <c r="ET39"/>
  <c r="DK39"/>
  <c r="DL39" s="1"/>
  <c r="DJ39"/>
  <c r="BU39"/>
  <c r="BT39"/>
  <c r="AT39"/>
  <c r="IV39" s="1"/>
  <c r="AS39"/>
  <c r="IS38"/>
  <c r="IR38"/>
  <c r="HO38"/>
  <c r="HN38"/>
  <c r="GH38"/>
  <c r="GG38"/>
  <c r="EU38"/>
  <c r="ET38"/>
  <c r="DK38"/>
  <c r="DJ38"/>
  <c r="BU38"/>
  <c r="BT38"/>
  <c r="AT38"/>
  <c r="AS38"/>
  <c r="IS37"/>
  <c r="IR37"/>
  <c r="HO37"/>
  <c r="HN37"/>
  <c r="GH37"/>
  <c r="GI37" s="1"/>
  <c r="GG37"/>
  <c r="EU37"/>
  <c r="ET37"/>
  <c r="DK37"/>
  <c r="DL37" s="1"/>
  <c r="DJ37"/>
  <c r="BU37"/>
  <c r="BT37"/>
  <c r="AT37"/>
  <c r="IV37" s="1"/>
  <c r="AS37"/>
  <c r="IS36"/>
  <c r="IR36"/>
  <c r="HO36"/>
  <c r="HN36"/>
  <c r="GH36"/>
  <c r="GG36"/>
  <c r="EU36"/>
  <c r="ET36"/>
  <c r="DK36"/>
  <c r="DJ36"/>
  <c r="BU36"/>
  <c r="BT36"/>
  <c r="AT36"/>
  <c r="AS36"/>
  <c r="IS35"/>
  <c r="IT35" s="1"/>
  <c r="IR35"/>
  <c r="HO35"/>
  <c r="HN35"/>
  <c r="GH35"/>
  <c r="GI35" s="1"/>
  <c r="GG35"/>
  <c r="EU35"/>
  <c r="ET35"/>
  <c r="DK35"/>
  <c r="DL35" s="1"/>
  <c r="DJ35"/>
  <c r="BU35"/>
  <c r="BT35"/>
  <c r="AT35"/>
  <c r="IV35" s="1"/>
  <c r="AS35"/>
  <c r="IS34"/>
  <c r="IR34"/>
  <c r="HO34"/>
  <c r="HN34"/>
  <c r="GH34"/>
  <c r="GG34"/>
  <c r="EU34"/>
  <c r="ET34"/>
  <c r="DK34"/>
  <c r="DJ34"/>
  <c r="BU34"/>
  <c r="BT34"/>
  <c r="AT34"/>
  <c r="AS34"/>
  <c r="IU34" s="1"/>
  <c r="IS33"/>
  <c r="IR33"/>
  <c r="HO33"/>
  <c r="HN33"/>
  <c r="GH33"/>
  <c r="GG33"/>
  <c r="EU33"/>
  <c r="ET33"/>
  <c r="DK33"/>
  <c r="DJ33"/>
  <c r="BU33"/>
  <c r="BT33"/>
  <c r="AT33"/>
  <c r="IV33" s="1"/>
  <c r="AS33"/>
  <c r="IS32"/>
  <c r="IR32"/>
  <c r="HO32"/>
  <c r="HN32"/>
  <c r="GH32"/>
  <c r="GG32"/>
  <c r="EU32"/>
  <c r="ET32"/>
  <c r="DK32"/>
  <c r="DJ32"/>
  <c r="DL32" s="1"/>
  <c r="BU32"/>
  <c r="BT32"/>
  <c r="AT32"/>
  <c r="AS32"/>
  <c r="IS31"/>
  <c r="IR31"/>
  <c r="HO31"/>
  <c r="HN31"/>
  <c r="GH31"/>
  <c r="GG31"/>
  <c r="EU31"/>
  <c r="ET31"/>
  <c r="DK31"/>
  <c r="DJ31"/>
  <c r="BU31"/>
  <c r="BT31"/>
  <c r="AT31"/>
  <c r="IV31" s="1"/>
  <c r="AS31"/>
  <c r="IS30"/>
  <c r="IR30"/>
  <c r="HO30"/>
  <c r="HN30"/>
  <c r="GH30"/>
  <c r="GG30"/>
  <c r="EU30"/>
  <c r="ET30"/>
  <c r="DK30"/>
  <c r="DJ30"/>
  <c r="BU30"/>
  <c r="BT30"/>
  <c r="AT30"/>
  <c r="AS30"/>
  <c r="IU30" s="1"/>
  <c r="IS29"/>
  <c r="IR29"/>
  <c r="HO29"/>
  <c r="HN29"/>
  <c r="GH29"/>
  <c r="GG29"/>
  <c r="EU29"/>
  <c r="ET29"/>
  <c r="DK29"/>
  <c r="DJ29"/>
  <c r="BU29"/>
  <c r="BT29"/>
  <c r="AT29"/>
  <c r="IV29" s="1"/>
  <c r="AS29"/>
  <c r="IS28"/>
  <c r="IR28"/>
  <c r="HO28"/>
  <c r="HN28"/>
  <c r="GH28"/>
  <c r="GG28"/>
  <c r="EU28"/>
  <c r="ET28"/>
  <c r="DK28"/>
  <c r="DJ28"/>
  <c r="BU28"/>
  <c r="BT28"/>
  <c r="AT28"/>
  <c r="AS28"/>
  <c r="IU28" s="1"/>
  <c r="IS27"/>
  <c r="IR27"/>
  <c r="HO27"/>
  <c r="HN27"/>
  <c r="GH27"/>
  <c r="GG27"/>
  <c r="EU27"/>
  <c r="ET27"/>
  <c r="DK27"/>
  <c r="DJ27"/>
  <c r="BU27"/>
  <c r="BT27"/>
  <c r="AT27"/>
  <c r="IV27" s="1"/>
  <c r="AS27"/>
  <c r="IS26"/>
  <c r="IR26"/>
  <c r="HO26"/>
  <c r="HN26"/>
  <c r="GH26"/>
  <c r="GG26"/>
  <c r="EU26"/>
  <c r="ET26"/>
  <c r="DK26"/>
  <c r="DJ26"/>
  <c r="BU26"/>
  <c r="BT26"/>
  <c r="AT26"/>
  <c r="AS26"/>
  <c r="IU26" s="1"/>
  <c r="IS25"/>
  <c r="IR25"/>
  <c r="HO25"/>
  <c r="HN25"/>
  <c r="GH25"/>
  <c r="GG25"/>
  <c r="EU25"/>
  <c r="ET25"/>
  <c r="DK25"/>
  <c r="DJ25"/>
  <c r="BU25"/>
  <c r="BT25"/>
  <c r="AT25"/>
  <c r="IV25" s="1"/>
  <c r="AS25"/>
  <c r="IS24"/>
  <c r="IR24"/>
  <c r="HO24"/>
  <c r="HN24"/>
  <c r="GH24"/>
  <c r="GG24"/>
  <c r="EU24"/>
  <c r="ET24"/>
  <c r="DK24"/>
  <c r="DJ24"/>
  <c r="BU24"/>
  <c r="BT24"/>
  <c r="AT24"/>
  <c r="AS24"/>
  <c r="IU24" s="1"/>
  <c r="IS23"/>
  <c r="IR23"/>
  <c r="HO23"/>
  <c r="HN23"/>
  <c r="GH23"/>
  <c r="GG23"/>
  <c r="EU23"/>
  <c r="ET23"/>
  <c r="DK23"/>
  <c r="DJ23"/>
  <c r="BU23"/>
  <c r="BT23"/>
  <c r="AT23"/>
  <c r="AS23"/>
  <c r="IS22"/>
  <c r="IR22"/>
  <c r="HO22"/>
  <c r="HN22"/>
  <c r="GH22"/>
  <c r="GG22"/>
  <c r="EU22"/>
  <c r="ET22"/>
  <c r="DK22"/>
  <c r="DJ22"/>
  <c r="BU22"/>
  <c r="BT22"/>
  <c r="AT22"/>
  <c r="AS22"/>
  <c r="IU22" s="1"/>
  <c r="IS21"/>
  <c r="IR21"/>
  <c r="HO21"/>
  <c r="HN21"/>
  <c r="GH21"/>
  <c r="GG21"/>
  <c r="EU21"/>
  <c r="ET21"/>
  <c r="DK21"/>
  <c r="DJ21"/>
  <c r="BU21"/>
  <c r="BT21"/>
  <c r="AT21"/>
  <c r="IV21" s="1"/>
  <c r="AS21"/>
  <c r="IS20"/>
  <c r="IR20"/>
  <c r="HO20"/>
  <c r="HN20"/>
  <c r="GH20"/>
  <c r="GG20"/>
  <c r="EU20"/>
  <c r="ET20"/>
  <c r="DK20"/>
  <c r="DJ20"/>
  <c r="BU20"/>
  <c r="BT20"/>
  <c r="AT20"/>
  <c r="AS20"/>
  <c r="IU20" s="1"/>
  <c r="IS19"/>
  <c r="IR19"/>
  <c r="HO19"/>
  <c r="HN19"/>
  <c r="GH19"/>
  <c r="GG19"/>
  <c r="EU19"/>
  <c r="ET19"/>
  <c r="DK19"/>
  <c r="DJ19"/>
  <c r="BU19"/>
  <c r="BT19"/>
  <c r="AT19"/>
  <c r="IV19" s="1"/>
  <c r="AS19"/>
  <c r="IS18"/>
  <c r="IR18"/>
  <c r="HO18"/>
  <c r="HN18"/>
  <c r="GH18"/>
  <c r="GG18"/>
  <c r="EU18"/>
  <c r="ET18"/>
  <c r="DK18"/>
  <c r="DJ18"/>
  <c r="BU18"/>
  <c r="BT18"/>
  <c r="AT18"/>
  <c r="AS18"/>
  <c r="IU18" s="1"/>
  <c r="IS17"/>
  <c r="IR17"/>
  <c r="HO17"/>
  <c r="HN17"/>
  <c r="GH17"/>
  <c r="GG17"/>
  <c r="EU17"/>
  <c r="ET17"/>
  <c r="DK17"/>
  <c r="DJ17"/>
  <c r="BU17"/>
  <c r="BT17"/>
  <c r="AT17"/>
  <c r="IV17" s="1"/>
  <c r="AS17"/>
  <c r="IS16"/>
  <c r="IR16"/>
  <c r="HO16"/>
  <c r="HN16"/>
  <c r="GH16"/>
  <c r="GG16"/>
  <c r="EU16"/>
  <c r="ET16"/>
  <c r="DK16"/>
  <c r="DJ16"/>
  <c r="BU16"/>
  <c r="BT16"/>
  <c r="AT16"/>
  <c r="AS16"/>
  <c r="IU16" s="1"/>
  <c r="IS15"/>
  <c r="IR15"/>
  <c r="HO15"/>
  <c r="HN15"/>
  <c r="GH15"/>
  <c r="GG15"/>
  <c r="EU15"/>
  <c r="ET15"/>
  <c r="DK15"/>
  <c r="DJ15"/>
  <c r="BU15"/>
  <c r="BT15"/>
  <c r="AT15"/>
  <c r="IV15" s="1"/>
  <c r="AS15"/>
  <c r="IS14"/>
  <c r="IR14"/>
  <c r="HO14"/>
  <c r="HN14"/>
  <c r="GH14"/>
  <c r="GG14"/>
  <c r="EU14"/>
  <c r="ET14"/>
  <c r="DK14"/>
  <c r="DJ14"/>
  <c r="BU14"/>
  <c r="BT14"/>
  <c r="AT14"/>
  <c r="AS14"/>
  <c r="IU14" s="1"/>
  <c r="IS13"/>
  <c r="IR13"/>
  <c r="HO13"/>
  <c r="HN13"/>
  <c r="GH13"/>
  <c r="GG13"/>
  <c r="EU13"/>
  <c r="ET13"/>
  <c r="DK13"/>
  <c r="DJ13"/>
  <c r="BU13"/>
  <c r="BT13"/>
  <c r="AT13"/>
  <c r="IV13" s="1"/>
  <c r="AS13"/>
  <c r="IS12"/>
  <c r="IR12"/>
  <c r="HO12"/>
  <c r="HN12"/>
  <c r="GH12"/>
  <c r="GG12"/>
  <c r="EU12"/>
  <c r="ET12"/>
  <c r="DK12"/>
  <c r="DJ12"/>
  <c r="BU12"/>
  <c r="BT12"/>
  <c r="AT12"/>
  <c r="AS12"/>
  <c r="IU12" s="1"/>
  <c r="IS11"/>
  <c r="IR11"/>
  <c r="HO11"/>
  <c r="HN11"/>
  <c r="GH11"/>
  <c r="GG11"/>
  <c r="EU11"/>
  <c r="ET11"/>
  <c r="DK11"/>
  <c r="DJ11"/>
  <c r="BU11"/>
  <c r="BT11"/>
  <c r="AT11"/>
  <c r="IV11" s="1"/>
  <c r="AS11"/>
  <c r="IS10"/>
  <c r="IR10"/>
  <c r="HO10"/>
  <c r="HN10"/>
  <c r="GH10"/>
  <c r="GG10"/>
  <c r="EU10"/>
  <c r="ET10"/>
  <c r="DK10"/>
  <c r="DJ10"/>
  <c r="BU10"/>
  <c r="BT10"/>
  <c r="AT10"/>
  <c r="AS10"/>
  <c r="IU10" s="1"/>
  <c r="IS9"/>
  <c r="IR9"/>
  <c r="HO9"/>
  <c r="HN9"/>
  <c r="GH9"/>
  <c r="GG9"/>
  <c r="EU9"/>
  <c r="ET9"/>
  <c r="DK9"/>
  <c r="DJ9"/>
  <c r="BU9"/>
  <c r="BT9"/>
  <c r="AT9"/>
  <c r="IV9" s="1"/>
  <c r="AS9"/>
  <c r="IS8"/>
  <c r="IR8"/>
  <c r="HO8"/>
  <c r="HN8"/>
  <c r="GH8"/>
  <c r="GG8"/>
  <c r="EU8"/>
  <c r="ET8"/>
  <c r="DK8"/>
  <c r="DJ8"/>
  <c r="BU8"/>
  <c r="BT8"/>
  <c r="AT8"/>
  <c r="AS8"/>
  <c r="IU8" s="1"/>
  <c r="IS7"/>
  <c r="IR7"/>
  <c r="HO7"/>
  <c r="HN7"/>
  <c r="GH7"/>
  <c r="GG7"/>
  <c r="EU7"/>
  <c r="ET7"/>
  <c r="DK7"/>
  <c r="DJ7"/>
  <c r="BU7"/>
  <c r="BT7"/>
  <c r="AT7"/>
  <c r="AS7"/>
  <c r="IS6"/>
  <c r="IR6"/>
  <c r="HO6"/>
  <c r="HN6"/>
  <c r="GH6"/>
  <c r="GG6"/>
  <c r="EU6"/>
  <c r="ET6"/>
  <c r="DK6"/>
  <c r="DJ6"/>
  <c r="BU6"/>
  <c r="BT6"/>
  <c r="AT6"/>
  <c r="AS6"/>
  <c r="IU6" s="1"/>
  <c r="IS5"/>
  <c r="IR5"/>
  <c r="HO5"/>
  <c r="HN5"/>
  <c r="GH5"/>
  <c r="GG5"/>
  <c r="EU5"/>
  <c r="ET5"/>
  <c r="DK5"/>
  <c r="DJ5"/>
  <c r="BU5"/>
  <c r="BT5"/>
  <c r="AT5"/>
  <c r="AS5"/>
  <c r="IS4"/>
  <c r="IR4"/>
  <c r="IT4" s="1"/>
  <c r="HO4"/>
  <c r="HN4"/>
  <c r="GH4"/>
  <c r="GG4"/>
  <c r="EU4"/>
  <c r="EV4" s="1"/>
  <c r="ET4"/>
  <c r="DK4"/>
  <c r="DJ4"/>
  <c r="BU4"/>
  <c r="BV4" s="1"/>
  <c r="BT4"/>
  <c r="AT4"/>
  <c r="AS4"/>
  <c r="IU4" s="1"/>
  <c r="D14" i="33"/>
  <c r="D13"/>
  <c r="D11"/>
  <c r="HP35" i="34" l="1"/>
  <c r="GI44"/>
  <c r="HP4"/>
  <c r="BV6"/>
  <c r="EV6"/>
  <c r="HP6"/>
  <c r="BV8"/>
  <c r="HP8"/>
  <c r="DL9"/>
  <c r="GI9"/>
  <c r="IT9"/>
  <c r="BV10"/>
  <c r="EV10"/>
  <c r="HP10"/>
  <c r="DL11"/>
  <c r="GI11"/>
  <c r="IT11"/>
  <c r="BV12"/>
  <c r="EV12"/>
  <c r="HP12"/>
  <c r="DL13"/>
  <c r="GI13"/>
  <c r="BV14"/>
  <c r="EV14"/>
  <c r="HP14"/>
  <c r="DL15"/>
  <c r="GI15"/>
  <c r="IT15"/>
  <c r="BV16"/>
  <c r="EV16"/>
  <c r="HP16"/>
  <c r="BV18"/>
  <c r="EV18"/>
  <c r="HP18"/>
  <c r="DL19"/>
  <c r="GI19"/>
  <c r="BV20"/>
  <c r="EV20"/>
  <c r="HP20"/>
  <c r="GI21"/>
  <c r="EV22"/>
  <c r="HP22"/>
  <c r="AU23"/>
  <c r="DL23"/>
  <c r="GI23"/>
  <c r="EV24"/>
  <c r="HP24"/>
  <c r="DL25"/>
  <c r="GI25"/>
  <c r="IT25"/>
  <c r="BV26"/>
  <c r="EV26"/>
  <c r="HP26"/>
  <c r="DL27"/>
  <c r="GI27"/>
  <c r="BV28"/>
  <c r="EV28"/>
  <c r="HP28"/>
  <c r="DL29"/>
  <c r="GI29"/>
  <c r="IT29"/>
  <c r="BV30"/>
  <c r="EV30"/>
  <c r="HP30"/>
  <c r="DL31"/>
  <c r="GI31"/>
  <c r="BV32"/>
  <c r="EV32"/>
  <c r="HP32"/>
  <c r="EV40"/>
  <c r="IT51"/>
  <c r="IT53"/>
  <c r="DL57"/>
  <c r="DL4"/>
  <c r="GI4"/>
  <c r="DL6"/>
  <c r="GI6"/>
  <c r="IT6"/>
  <c r="DL8"/>
  <c r="GI8"/>
  <c r="AU32"/>
  <c r="GI32"/>
  <c r="IT32"/>
  <c r="IU35"/>
  <c r="EV35"/>
  <c r="IU37"/>
  <c r="EV37"/>
  <c r="HP37"/>
  <c r="IU39"/>
  <c r="EV39"/>
  <c r="DL42"/>
  <c r="GI42"/>
  <c r="IT42"/>
  <c r="IT44"/>
  <c r="EV8"/>
  <c r="IT13"/>
  <c r="DL17"/>
  <c r="GI17"/>
  <c r="IT17"/>
  <c r="IT19"/>
  <c r="DL21"/>
  <c r="IT21"/>
  <c r="IT23"/>
  <c r="IT27"/>
  <c r="IT33"/>
  <c r="IW35"/>
  <c r="IW37"/>
  <c r="IT37"/>
  <c r="IW39"/>
  <c r="BV40"/>
  <c r="IT41"/>
  <c r="IV44"/>
  <c r="EV44"/>
  <c r="DL47"/>
  <c r="GI47"/>
  <c r="IT47"/>
  <c r="IT49"/>
  <c r="DL53"/>
  <c r="BV54"/>
  <c r="GI55"/>
  <c r="IT55"/>
  <c r="GI57"/>
  <c r="IT57"/>
  <c r="DL59"/>
  <c r="IT59"/>
  <c r="BV60"/>
  <c r="IU40"/>
  <c r="IU41"/>
  <c r="DL12"/>
  <c r="IT12"/>
  <c r="EV13"/>
  <c r="IV14"/>
  <c r="IW14" s="1"/>
  <c r="GI14"/>
  <c r="EV15"/>
  <c r="IT18"/>
  <c r="EV19"/>
  <c r="IV20"/>
  <c r="IW20" s="1"/>
  <c r="GI20"/>
  <c r="EV21"/>
  <c r="IV22"/>
  <c r="IW22" s="1"/>
  <c r="GI22"/>
  <c r="EV23"/>
  <c r="HP23"/>
  <c r="DL24"/>
  <c r="IT24"/>
  <c r="EV25"/>
  <c r="IV26"/>
  <c r="IW26" s="1"/>
  <c r="DL26"/>
  <c r="IT26"/>
  <c r="BV27"/>
  <c r="EV27"/>
  <c r="HP27"/>
  <c r="IV28"/>
  <c r="IW28" s="1"/>
  <c r="DL28"/>
  <c r="GI28"/>
  <c r="IT28"/>
  <c r="BV29"/>
  <c r="EV29"/>
  <c r="HP29"/>
  <c r="IV30"/>
  <c r="IW30" s="1"/>
  <c r="DL30"/>
  <c r="GI30"/>
  <c r="IT30"/>
  <c r="BV31"/>
  <c r="EV31"/>
  <c r="HP31"/>
  <c r="IV32"/>
  <c r="BV33"/>
  <c r="EV33"/>
  <c r="IV34"/>
  <c r="IW34" s="1"/>
  <c r="DL34"/>
  <c r="GI34"/>
  <c r="IT34"/>
  <c r="IV36"/>
  <c r="DL36"/>
  <c r="GI36"/>
  <c r="IT36"/>
  <c r="IV38"/>
  <c r="DL38"/>
  <c r="GI38"/>
  <c r="IT38"/>
  <c r="IV40"/>
  <c r="IW40" s="1"/>
  <c r="IT40"/>
  <c r="EV41"/>
  <c r="IW41"/>
  <c r="BV5"/>
  <c r="EV5"/>
  <c r="HP5"/>
  <c r="BV7"/>
  <c r="EV7"/>
  <c r="HP7"/>
  <c r="IT8"/>
  <c r="BV9"/>
  <c r="EV9"/>
  <c r="HP9"/>
  <c r="IV10"/>
  <c r="IW10" s="1"/>
  <c r="DL10"/>
  <c r="GI10"/>
  <c r="IT10"/>
  <c r="BV11"/>
  <c r="EV11"/>
  <c r="HP11"/>
  <c r="IV12"/>
  <c r="IW12" s="1"/>
  <c r="GI12"/>
  <c r="BV13"/>
  <c r="HP13"/>
  <c r="DL14"/>
  <c r="IT14"/>
  <c r="BV15"/>
  <c r="HP15"/>
  <c r="IV16"/>
  <c r="IW16" s="1"/>
  <c r="DL16"/>
  <c r="GI16"/>
  <c r="IT16"/>
  <c r="BV17"/>
  <c r="EV17"/>
  <c r="HP17"/>
  <c r="IV18"/>
  <c r="IW18" s="1"/>
  <c r="DL18"/>
  <c r="GI18"/>
  <c r="BV19"/>
  <c r="HP19"/>
  <c r="DL20"/>
  <c r="IT20"/>
  <c r="BV21"/>
  <c r="HP21"/>
  <c r="DL22"/>
  <c r="IV24"/>
  <c r="IW24" s="1"/>
  <c r="GI24"/>
  <c r="BV25"/>
  <c r="HP25"/>
  <c r="GI26"/>
  <c r="IU5"/>
  <c r="DL5"/>
  <c r="GI5"/>
  <c r="IT5"/>
  <c r="IU7"/>
  <c r="DL7"/>
  <c r="GI7"/>
  <c r="IT7"/>
  <c r="IU9"/>
  <c r="IW9" s="1"/>
  <c r="IU11"/>
  <c r="IW11" s="1"/>
  <c r="IU13"/>
  <c r="IW13" s="1"/>
  <c r="IU15"/>
  <c r="IW15" s="1"/>
  <c r="IV42"/>
  <c r="IW42" s="1"/>
  <c r="IV43"/>
  <c r="EV43"/>
  <c r="HP43"/>
  <c r="BV45"/>
  <c r="EV45"/>
  <c r="IV46"/>
  <c r="IW46" s="1"/>
  <c r="DL46"/>
  <c r="GI46"/>
  <c r="IT46"/>
  <c r="BV47"/>
  <c r="EV47"/>
  <c r="HP47"/>
  <c r="IV48"/>
  <c r="IW48" s="1"/>
  <c r="DL48"/>
  <c r="GI48"/>
  <c r="IT48"/>
  <c r="BV49"/>
  <c r="EV49"/>
  <c r="HP49"/>
  <c r="IV50"/>
  <c r="IW50" s="1"/>
  <c r="DL50"/>
  <c r="GI50"/>
  <c r="IT50"/>
  <c r="BV51"/>
  <c r="EV51"/>
  <c r="HP51"/>
  <c r="IV52"/>
  <c r="IW52" s="1"/>
  <c r="DL52"/>
  <c r="GI52"/>
  <c r="IT52"/>
  <c r="EV53"/>
  <c r="HP53"/>
  <c r="IV54"/>
  <c r="IW54" s="1"/>
  <c r="DL54"/>
  <c r="GI54"/>
  <c r="IT54"/>
  <c r="BV55"/>
  <c r="EV55"/>
  <c r="HP55"/>
  <c r="IV56"/>
  <c r="IW56" s="1"/>
  <c r="DL56"/>
  <c r="GI56"/>
  <c r="IT56"/>
  <c r="BV57"/>
  <c r="EV57"/>
  <c r="IV58"/>
  <c r="IW58" s="1"/>
  <c r="DL58"/>
  <c r="GI58"/>
  <c r="IT58"/>
  <c r="BV59"/>
  <c r="EV59"/>
  <c r="HP59"/>
  <c r="IV60"/>
  <c r="IW60" s="1"/>
  <c r="DL60"/>
  <c r="GI60"/>
  <c r="IT60"/>
  <c r="IU17"/>
  <c r="IW17" s="1"/>
  <c r="IU19"/>
  <c r="IW19" s="1"/>
  <c r="IU21"/>
  <c r="IW21" s="1"/>
  <c r="IU23"/>
  <c r="IU25"/>
  <c r="IW25" s="1"/>
  <c r="IU27"/>
  <c r="IW27" s="1"/>
  <c r="IU29"/>
  <c r="IW29" s="1"/>
  <c r="IU31"/>
  <c r="IW31" s="1"/>
  <c r="IT31"/>
  <c r="IU33"/>
  <c r="IW33" s="1"/>
  <c r="DL33"/>
  <c r="GI33"/>
  <c r="BV34"/>
  <c r="EV34"/>
  <c r="HP34"/>
  <c r="IU36"/>
  <c r="EV36"/>
  <c r="HP36"/>
  <c r="IU38"/>
  <c r="EV38"/>
  <c r="HP38"/>
  <c r="GI41"/>
  <c r="AU43"/>
  <c r="DL43"/>
  <c r="GI43"/>
  <c r="IT43"/>
  <c r="IU45"/>
  <c r="IW45" s="1"/>
  <c r="IU47"/>
  <c r="IW47" s="1"/>
  <c r="IU49"/>
  <c r="IW49" s="1"/>
  <c r="IU51"/>
  <c r="IW51" s="1"/>
  <c r="IU53"/>
  <c r="IU55"/>
  <c r="IW55" s="1"/>
  <c r="IU57"/>
  <c r="IW57" s="1"/>
  <c r="IU59"/>
  <c r="IW59" s="1"/>
  <c r="AU4"/>
  <c r="IV4"/>
  <c r="IW4" s="1"/>
  <c r="AU5"/>
  <c r="IV5"/>
  <c r="AU6"/>
  <c r="IV6"/>
  <c r="IW6" s="1"/>
  <c r="AU7"/>
  <c r="IV7"/>
  <c r="AU8"/>
  <c r="IV8"/>
  <c r="IW8" s="1"/>
  <c r="IV23"/>
  <c r="IW23" s="1"/>
  <c r="AU24"/>
  <c r="IU32"/>
  <c r="IW32" s="1"/>
  <c r="AU34"/>
  <c r="AU35"/>
  <c r="AU36"/>
  <c r="AU37"/>
  <c r="AU38"/>
  <c r="AU39"/>
  <c r="AU41"/>
  <c r="AU42"/>
  <c r="BV43"/>
  <c r="IU43"/>
  <c r="IW43" s="1"/>
  <c r="BV44"/>
  <c r="IU44"/>
  <c r="IW44" s="1"/>
  <c r="IV53"/>
  <c r="AU54"/>
  <c r="AU55"/>
  <c r="AU56"/>
  <c r="AU57"/>
  <c r="AU9"/>
  <c r="AU10"/>
  <c r="AU11"/>
  <c r="AU12"/>
  <c r="AU13"/>
  <c r="AU14"/>
  <c r="AU15"/>
  <c r="AU16"/>
  <c r="AU17"/>
  <c r="AU18"/>
  <c r="AU19"/>
  <c r="AU20"/>
  <c r="AU21"/>
  <c r="AU22"/>
  <c r="AU25"/>
  <c r="AU26"/>
  <c r="AU27"/>
  <c r="AU28"/>
  <c r="AU29"/>
  <c r="AU30"/>
  <c r="AU31"/>
  <c r="AU33"/>
  <c r="BV35"/>
  <c r="BV36"/>
  <c r="BV37"/>
  <c r="BV38"/>
  <c r="BV39"/>
  <c r="DL40"/>
  <c r="BV41"/>
  <c r="AU45"/>
  <c r="AU46"/>
  <c r="AU47"/>
  <c r="AU48"/>
  <c r="AU49"/>
  <c r="AU50"/>
  <c r="AU51"/>
  <c r="AU52"/>
  <c r="AU58"/>
  <c r="AU59"/>
  <c r="AU60"/>
  <c r="IW7" l="1"/>
  <c r="IW5"/>
  <c r="IW53"/>
  <c r="IW38"/>
  <c r="IW36"/>
  <c r="AK88" i="32"/>
  <c r="AJ88"/>
  <c r="AI88"/>
  <c r="AG88"/>
  <c r="AF88"/>
  <c r="AE88"/>
  <c r="AC88"/>
  <c r="AB88"/>
  <c r="AA88"/>
  <c r="Y88"/>
  <c r="Z88" s="1"/>
  <c r="X88"/>
  <c r="W88"/>
  <c r="U88"/>
  <c r="V88" s="1"/>
  <c r="T88"/>
  <c r="S88"/>
  <c r="Q88"/>
  <c r="P88"/>
  <c r="O88"/>
  <c r="M88"/>
  <c r="L88"/>
  <c r="K88"/>
  <c r="I88"/>
  <c r="H88"/>
  <c r="G88"/>
  <c r="E88"/>
  <c r="D88"/>
  <c r="C88"/>
  <c r="AO87"/>
  <c r="AN87"/>
  <c r="AM87"/>
  <c r="AD87"/>
  <c r="V87"/>
  <c r="R87"/>
  <c r="N87"/>
  <c r="J87"/>
  <c r="F87"/>
  <c r="AO86"/>
  <c r="AN86"/>
  <c r="AM86"/>
  <c r="AD86"/>
  <c r="Z86"/>
  <c r="V86"/>
  <c r="R86"/>
  <c r="N86"/>
  <c r="J86"/>
  <c r="F86"/>
  <c r="AO85"/>
  <c r="AN85"/>
  <c r="AP85" s="1"/>
  <c r="AM85"/>
  <c r="V85"/>
  <c r="R85"/>
  <c r="N85"/>
  <c r="J85"/>
  <c r="F85"/>
  <c r="AO84"/>
  <c r="AN84"/>
  <c r="AM84"/>
  <c r="V84"/>
  <c r="R84"/>
  <c r="N84"/>
  <c r="J84"/>
  <c r="F84"/>
  <c r="AO83"/>
  <c r="AN83"/>
  <c r="AM83"/>
  <c r="Z83"/>
  <c r="V83"/>
  <c r="R83"/>
  <c r="N83"/>
  <c r="J83"/>
  <c r="F83"/>
  <c r="AO82"/>
  <c r="AN82"/>
  <c r="AP82" s="1"/>
  <c r="AM82"/>
  <c r="V82"/>
  <c r="R82"/>
  <c r="N82"/>
  <c r="J82"/>
  <c r="F82"/>
  <c r="AO81"/>
  <c r="AN81"/>
  <c r="AM81"/>
  <c r="V81"/>
  <c r="R81"/>
  <c r="N81"/>
  <c r="J81"/>
  <c r="F81"/>
  <c r="AO80"/>
  <c r="AN80"/>
  <c r="AM80"/>
  <c r="N80"/>
  <c r="J80"/>
  <c r="AO79"/>
  <c r="AN79"/>
  <c r="AM79"/>
  <c r="R79"/>
  <c r="N79"/>
  <c r="J79"/>
  <c r="AK78"/>
  <c r="AJ78"/>
  <c r="AI78"/>
  <c r="AG78"/>
  <c r="AF78"/>
  <c r="AE78"/>
  <c r="AC78"/>
  <c r="AD78" s="1"/>
  <c r="AB78"/>
  <c r="AA78"/>
  <c r="Y78"/>
  <c r="X78"/>
  <c r="W78"/>
  <c r="U78"/>
  <c r="T78"/>
  <c r="S78"/>
  <c r="Q78"/>
  <c r="P78"/>
  <c r="O78"/>
  <c r="M78"/>
  <c r="N78" s="1"/>
  <c r="L78"/>
  <c r="K78"/>
  <c r="I78"/>
  <c r="H78"/>
  <c r="G78"/>
  <c r="E78"/>
  <c r="D78"/>
  <c r="C78"/>
  <c r="AO77"/>
  <c r="AN77"/>
  <c r="AM77"/>
  <c r="AD77"/>
  <c r="Z77"/>
  <c r="V77"/>
  <c r="R77"/>
  <c r="N77"/>
  <c r="J77"/>
  <c r="F77"/>
  <c r="AO72"/>
  <c r="AN72"/>
  <c r="AM72"/>
  <c r="V72"/>
  <c r="N72"/>
  <c r="J72"/>
  <c r="F72"/>
  <c r="AO71"/>
  <c r="AN71"/>
  <c r="AP71" s="1"/>
  <c r="AM71"/>
  <c r="Z71"/>
  <c r="V71"/>
  <c r="R71"/>
  <c r="N71"/>
  <c r="J71"/>
  <c r="F71"/>
  <c r="AO70"/>
  <c r="AN70"/>
  <c r="AM70"/>
  <c r="Z70"/>
  <c r="V70"/>
  <c r="R70"/>
  <c r="N70"/>
  <c r="J70"/>
  <c r="F70"/>
  <c r="AO69"/>
  <c r="AN69"/>
  <c r="AM69"/>
  <c r="V69"/>
  <c r="R69"/>
  <c r="N69"/>
  <c r="J69"/>
  <c r="F69"/>
  <c r="AO68"/>
  <c r="AN68"/>
  <c r="AM68"/>
  <c r="R68"/>
  <c r="N68"/>
  <c r="J68"/>
  <c r="AC67"/>
  <c r="AB67"/>
  <c r="AA67"/>
  <c r="Y67"/>
  <c r="X67"/>
  <c r="W67"/>
  <c r="U67"/>
  <c r="T67"/>
  <c r="V67" s="1"/>
  <c r="S67"/>
  <c r="Q67"/>
  <c r="P67"/>
  <c r="R67" s="1"/>
  <c r="O67"/>
  <c r="M67"/>
  <c r="L67"/>
  <c r="N67" s="1"/>
  <c r="K67"/>
  <c r="I67"/>
  <c r="H67"/>
  <c r="G67"/>
  <c r="E67"/>
  <c r="D67"/>
  <c r="F67" s="1"/>
  <c r="C67"/>
  <c r="AO66"/>
  <c r="AN66"/>
  <c r="AP66" s="1"/>
  <c r="AM66"/>
  <c r="AD66"/>
  <c r="Z66"/>
  <c r="V66"/>
  <c r="R66"/>
  <c r="N66"/>
  <c r="J66"/>
  <c r="F66"/>
  <c r="AO65"/>
  <c r="AN65"/>
  <c r="AM65"/>
  <c r="AD65"/>
  <c r="Z65"/>
  <c r="V65"/>
  <c r="R65"/>
  <c r="N65"/>
  <c r="J65"/>
  <c r="F65"/>
  <c r="AO64"/>
  <c r="AN64"/>
  <c r="AM64"/>
  <c r="V64"/>
  <c r="R64"/>
  <c r="N64"/>
  <c r="J64"/>
  <c r="F64"/>
  <c r="AO63"/>
  <c r="AN63"/>
  <c r="AM63"/>
  <c r="AD63"/>
  <c r="Z63"/>
  <c r="V63"/>
  <c r="R63"/>
  <c r="N63"/>
  <c r="J63"/>
  <c r="F63"/>
  <c r="AO62"/>
  <c r="AN62"/>
  <c r="AM62"/>
  <c r="AD62"/>
  <c r="Z62"/>
  <c r="V62"/>
  <c r="R62"/>
  <c r="N62"/>
  <c r="J62"/>
  <c r="F62"/>
  <c r="AO61"/>
  <c r="AN61"/>
  <c r="AM61"/>
  <c r="AD61"/>
  <c r="Z61"/>
  <c r="V61"/>
  <c r="R61"/>
  <c r="N61"/>
  <c r="J61"/>
  <c r="F61"/>
  <c r="AO60"/>
  <c r="AN60"/>
  <c r="AM60"/>
  <c r="AD60"/>
  <c r="Z60"/>
  <c r="V60"/>
  <c r="R60"/>
  <c r="N60"/>
  <c r="J60"/>
  <c r="F60"/>
  <c r="AO59"/>
  <c r="AN59"/>
  <c r="AM59"/>
  <c r="Z59"/>
  <c r="V59"/>
  <c r="R59"/>
  <c r="N59"/>
  <c r="J59"/>
  <c r="F59"/>
  <c r="AO58"/>
  <c r="AN58"/>
  <c r="AM58"/>
  <c r="Z58"/>
  <c r="V58"/>
  <c r="R58"/>
  <c r="N58"/>
  <c r="J58"/>
  <c r="F58"/>
  <c r="AO57"/>
  <c r="AP57" s="1"/>
  <c r="AN57"/>
  <c r="AM57"/>
  <c r="AD57"/>
  <c r="V57"/>
  <c r="R57"/>
  <c r="N57"/>
  <c r="J57"/>
  <c r="F57"/>
  <c r="AO56"/>
  <c r="AN56"/>
  <c r="AM56"/>
  <c r="AD56"/>
  <c r="V56"/>
  <c r="N56"/>
  <c r="J56"/>
  <c r="F56"/>
  <c r="AO55"/>
  <c r="AN55"/>
  <c r="AM55"/>
  <c r="AD55"/>
  <c r="Z55"/>
  <c r="V55"/>
  <c r="R55"/>
  <c r="N55"/>
  <c r="J55"/>
  <c r="F55"/>
  <c r="AK54"/>
  <c r="AK67" s="1"/>
  <c r="AJ54"/>
  <c r="AJ67" s="1"/>
  <c r="AI54"/>
  <c r="AI67" s="1"/>
  <c r="AG54"/>
  <c r="AG67" s="1"/>
  <c r="AF54"/>
  <c r="AF67" s="1"/>
  <c r="AE54"/>
  <c r="AE67" s="1"/>
  <c r="AC54"/>
  <c r="AB54"/>
  <c r="AA54"/>
  <c r="Y54"/>
  <c r="Z54" s="1"/>
  <c r="X54"/>
  <c r="W54"/>
  <c r="U54"/>
  <c r="T54"/>
  <c r="S54"/>
  <c r="Q54"/>
  <c r="P54"/>
  <c r="O54"/>
  <c r="M54"/>
  <c r="L54"/>
  <c r="K54"/>
  <c r="I54"/>
  <c r="J54" s="1"/>
  <c r="H54"/>
  <c r="G54"/>
  <c r="E54"/>
  <c r="D54"/>
  <c r="C54"/>
  <c r="AO53"/>
  <c r="AN53"/>
  <c r="AM53"/>
  <c r="AD53"/>
  <c r="Z53"/>
  <c r="V53"/>
  <c r="R53"/>
  <c r="N53"/>
  <c r="J53"/>
  <c r="F53"/>
  <c r="AO52"/>
  <c r="AN52"/>
  <c r="AM52"/>
  <c r="AD52"/>
  <c r="V52"/>
  <c r="R52"/>
  <c r="N52"/>
  <c r="J52"/>
  <c r="F52"/>
  <c r="AO51"/>
  <c r="AN51"/>
  <c r="AP51" s="1"/>
  <c r="AM51"/>
  <c r="AD51"/>
  <c r="V51"/>
  <c r="R51"/>
  <c r="N51"/>
  <c r="J51"/>
  <c r="F51"/>
  <c r="AO48"/>
  <c r="AN48"/>
  <c r="AM48"/>
  <c r="AD48"/>
  <c r="Z48"/>
  <c r="V48"/>
  <c r="R48"/>
  <c r="N48"/>
  <c r="J48"/>
  <c r="F48"/>
  <c r="AO47"/>
  <c r="AP47" s="1"/>
  <c r="AN47"/>
  <c r="AM47"/>
  <c r="AD47"/>
  <c r="Z47"/>
  <c r="V47"/>
  <c r="R47"/>
  <c r="N47"/>
  <c r="J47"/>
  <c r="F47"/>
  <c r="AO46"/>
  <c r="AN46"/>
  <c r="AM46"/>
  <c r="AD46"/>
  <c r="Z46"/>
  <c r="V46"/>
  <c r="R46"/>
  <c r="N46"/>
  <c r="J46"/>
  <c r="F46"/>
  <c r="AO45"/>
  <c r="AP45" s="1"/>
  <c r="AN45"/>
  <c r="AM45"/>
  <c r="AD45"/>
  <c r="Z45"/>
  <c r="V45"/>
  <c r="R45"/>
  <c r="N45"/>
  <c r="J45"/>
  <c r="F45"/>
  <c r="AO44"/>
  <c r="AN44"/>
  <c r="AM44"/>
  <c r="AD44"/>
  <c r="Z44"/>
  <c r="V44"/>
  <c r="R44"/>
  <c r="N44"/>
  <c r="J44"/>
  <c r="F44"/>
  <c r="AO43"/>
  <c r="AP43" s="1"/>
  <c r="AN43"/>
  <c r="AM43"/>
  <c r="AD43"/>
  <c r="Z43"/>
  <c r="V43"/>
  <c r="R43"/>
  <c r="N43"/>
  <c r="J43"/>
  <c r="F43"/>
  <c r="AK42"/>
  <c r="AJ42"/>
  <c r="AI42"/>
  <c r="AG42"/>
  <c r="AF42"/>
  <c r="AH42" s="1"/>
  <c r="AE42"/>
  <c r="AC42"/>
  <c r="AB42"/>
  <c r="AA42"/>
  <c r="Y42"/>
  <c r="X42"/>
  <c r="Z42" s="1"/>
  <c r="W42"/>
  <c r="U42"/>
  <c r="T42"/>
  <c r="S42"/>
  <c r="Q42"/>
  <c r="P42"/>
  <c r="R42" s="1"/>
  <c r="O42"/>
  <c r="M42"/>
  <c r="L42"/>
  <c r="K42"/>
  <c r="I42"/>
  <c r="H42"/>
  <c r="J42" s="1"/>
  <c r="G42"/>
  <c r="E42"/>
  <c r="D42"/>
  <c r="C42"/>
  <c r="AO41"/>
  <c r="AN41"/>
  <c r="AP41" s="1"/>
  <c r="AM41"/>
  <c r="AL41"/>
  <c r="AH41"/>
  <c r="AD41"/>
  <c r="Z41"/>
  <c r="V41"/>
  <c r="R41"/>
  <c r="N41"/>
  <c r="J41"/>
  <c r="F41"/>
  <c r="AO40"/>
  <c r="AN40"/>
  <c r="AM40"/>
  <c r="AD40"/>
  <c r="Z40"/>
  <c r="V40"/>
  <c r="R40"/>
  <c r="N40"/>
  <c r="J40"/>
  <c r="F40"/>
  <c r="AO39"/>
  <c r="AN39"/>
  <c r="AM39"/>
  <c r="AD39"/>
  <c r="Z39"/>
  <c r="V39"/>
  <c r="R39"/>
  <c r="N39"/>
  <c r="J39"/>
  <c r="F39"/>
  <c r="AO38"/>
  <c r="AN38"/>
  <c r="AM38"/>
  <c r="AD38"/>
  <c r="Z38"/>
  <c r="V38"/>
  <c r="R38"/>
  <c r="N38"/>
  <c r="J38"/>
  <c r="F38"/>
  <c r="AO37"/>
  <c r="AN37"/>
  <c r="AM37"/>
  <c r="N37"/>
  <c r="J37"/>
  <c r="AO35"/>
  <c r="AN35"/>
  <c r="AM35"/>
  <c r="V35"/>
  <c r="N35"/>
  <c r="J35"/>
  <c r="AO34"/>
  <c r="AN34"/>
  <c r="AM34"/>
  <c r="AD34"/>
  <c r="V34"/>
  <c r="R34"/>
  <c r="N34"/>
  <c r="J34"/>
  <c r="F34"/>
  <c r="AO33"/>
  <c r="AN33"/>
  <c r="AM33"/>
  <c r="AD33"/>
  <c r="Z33"/>
  <c r="V33"/>
  <c r="R33"/>
  <c r="N33"/>
  <c r="J33"/>
  <c r="F33"/>
  <c r="AO32"/>
  <c r="AN32"/>
  <c r="AM32"/>
  <c r="AL32"/>
  <c r="AH32"/>
  <c r="AD32"/>
  <c r="Z32"/>
  <c r="V32"/>
  <c r="R32"/>
  <c r="N32"/>
  <c r="J32"/>
  <c r="F32"/>
  <c r="AO31"/>
  <c r="AN31"/>
  <c r="AM31"/>
  <c r="Z31"/>
  <c r="V31"/>
  <c r="R31"/>
  <c r="N31"/>
  <c r="J31"/>
  <c r="F31"/>
  <c r="AO30"/>
  <c r="AN30"/>
  <c r="AM30"/>
  <c r="AD30"/>
  <c r="Z30"/>
  <c r="V30"/>
  <c r="R30"/>
  <c r="N30"/>
  <c r="J30"/>
  <c r="F30"/>
  <c r="AO29"/>
  <c r="AO42" s="1"/>
  <c r="AN29"/>
  <c r="AM29"/>
  <c r="V29"/>
  <c r="R29"/>
  <c r="N29"/>
  <c r="J29"/>
  <c r="F29"/>
  <c r="AK28"/>
  <c r="AJ28"/>
  <c r="AI28"/>
  <c r="AG28"/>
  <c r="AF28"/>
  <c r="AE28"/>
  <c r="AC28"/>
  <c r="AB28"/>
  <c r="AA28"/>
  <c r="Y28"/>
  <c r="X28"/>
  <c r="W28"/>
  <c r="U28"/>
  <c r="T28"/>
  <c r="S28"/>
  <c r="Q28"/>
  <c r="P28"/>
  <c r="O28"/>
  <c r="M28"/>
  <c r="L28"/>
  <c r="K28"/>
  <c r="I28"/>
  <c r="H28"/>
  <c r="G28"/>
  <c r="D28"/>
  <c r="C28"/>
  <c r="AO27"/>
  <c r="AN27"/>
  <c r="AM27"/>
  <c r="AL27"/>
  <c r="AH27"/>
  <c r="AD27"/>
  <c r="Z27"/>
  <c r="V27"/>
  <c r="R27"/>
  <c r="N27"/>
  <c r="J27"/>
  <c r="F27"/>
  <c r="AO26"/>
  <c r="AN26"/>
  <c r="AM26"/>
  <c r="AH26"/>
  <c r="AD26"/>
  <c r="Z26"/>
  <c r="V26"/>
  <c r="R26"/>
  <c r="N26"/>
  <c r="J26"/>
  <c r="F26"/>
  <c r="AO25"/>
  <c r="AN25"/>
  <c r="AP25" s="1"/>
  <c r="AM25"/>
  <c r="AL25"/>
  <c r="AH25"/>
  <c r="AD25"/>
  <c r="Z25"/>
  <c r="V25"/>
  <c r="R25"/>
  <c r="N25"/>
  <c r="J25"/>
  <c r="F25"/>
  <c r="AO24"/>
  <c r="AN24"/>
  <c r="AM24"/>
  <c r="AL24"/>
  <c r="AH24"/>
  <c r="AD24"/>
  <c r="Z24"/>
  <c r="V24"/>
  <c r="R24"/>
  <c r="N24"/>
  <c r="J24"/>
  <c r="F24"/>
  <c r="AO23"/>
  <c r="AN23"/>
  <c r="AP23" s="1"/>
  <c r="AM23"/>
  <c r="AL23"/>
  <c r="AH23"/>
  <c r="AD23"/>
  <c r="Z23"/>
  <c r="V23"/>
  <c r="R23"/>
  <c r="N23"/>
  <c r="J23"/>
  <c r="F23"/>
  <c r="AO22"/>
  <c r="AN22"/>
  <c r="AM22"/>
  <c r="AL22"/>
  <c r="AH22"/>
  <c r="AD22"/>
  <c r="Z22"/>
  <c r="V22"/>
  <c r="R22"/>
  <c r="N22"/>
  <c r="J22"/>
  <c r="F22"/>
  <c r="AN21"/>
  <c r="AM21"/>
  <c r="AL21"/>
  <c r="AH21"/>
  <c r="AD21"/>
  <c r="Z21"/>
  <c r="V21"/>
  <c r="R21"/>
  <c r="N21"/>
  <c r="J21"/>
  <c r="F21"/>
  <c r="E21"/>
  <c r="AO21" s="1"/>
  <c r="AO20"/>
  <c r="AN20"/>
  <c r="AM20"/>
  <c r="AD20"/>
  <c r="Z20"/>
  <c r="V20"/>
  <c r="R20"/>
  <c r="N20"/>
  <c r="J20"/>
  <c r="F20"/>
  <c r="AK19"/>
  <c r="AL19" s="1"/>
  <c r="AJ19"/>
  <c r="AI19"/>
  <c r="AG19"/>
  <c r="AF19"/>
  <c r="AE19"/>
  <c r="AC19"/>
  <c r="AB19"/>
  <c r="AA19"/>
  <c r="Y19"/>
  <c r="X19"/>
  <c r="W19"/>
  <c r="U19"/>
  <c r="V19" s="1"/>
  <c r="T19"/>
  <c r="S19"/>
  <c r="Q19"/>
  <c r="P19"/>
  <c r="O19"/>
  <c r="M19"/>
  <c r="L19"/>
  <c r="K19"/>
  <c r="I19"/>
  <c r="H19"/>
  <c r="G19"/>
  <c r="E19"/>
  <c r="F19" s="1"/>
  <c r="D19"/>
  <c r="C19"/>
  <c r="AO18"/>
  <c r="AN18"/>
  <c r="AM18"/>
  <c r="AL18"/>
  <c r="AH18"/>
  <c r="AD18"/>
  <c r="Z18"/>
  <c r="V18"/>
  <c r="R18"/>
  <c r="N18"/>
  <c r="J18"/>
  <c r="F18"/>
  <c r="AO17"/>
  <c r="AN17"/>
  <c r="AM17"/>
  <c r="AL17"/>
  <c r="AH17"/>
  <c r="AD17"/>
  <c r="Z17"/>
  <c r="V17"/>
  <c r="R17"/>
  <c r="N17"/>
  <c r="J17"/>
  <c r="F17"/>
  <c r="AO16"/>
  <c r="AN16"/>
  <c r="AM16"/>
  <c r="AL16"/>
  <c r="AH16"/>
  <c r="AD16"/>
  <c r="Z16"/>
  <c r="V16"/>
  <c r="R16"/>
  <c r="N16"/>
  <c r="J16"/>
  <c r="F16"/>
  <c r="AO15"/>
  <c r="AN15"/>
  <c r="AM15"/>
  <c r="AL15"/>
  <c r="AH15"/>
  <c r="AD15"/>
  <c r="Z15"/>
  <c r="V15"/>
  <c r="R15"/>
  <c r="N15"/>
  <c r="J15"/>
  <c r="F15"/>
  <c r="AO14"/>
  <c r="AN14"/>
  <c r="AM14"/>
  <c r="AD14"/>
  <c r="N14"/>
  <c r="J14"/>
  <c r="F14"/>
  <c r="AO13"/>
  <c r="AN13"/>
  <c r="AM13"/>
  <c r="AD13"/>
  <c r="V13"/>
  <c r="R13"/>
  <c r="N13"/>
  <c r="J13"/>
  <c r="F13"/>
  <c r="AO12"/>
  <c r="AN12"/>
  <c r="AM12"/>
  <c r="AH12"/>
  <c r="AD12"/>
  <c r="Z12"/>
  <c r="V12"/>
  <c r="R12"/>
  <c r="N12"/>
  <c r="J12"/>
  <c r="F12"/>
  <c r="AO11"/>
  <c r="AN11"/>
  <c r="AM11"/>
  <c r="Z11"/>
  <c r="V11"/>
  <c r="R11"/>
  <c r="N11"/>
  <c r="J11"/>
  <c r="F11"/>
  <c r="AO10"/>
  <c r="AN10"/>
  <c r="AM10"/>
  <c r="N10"/>
  <c r="J10"/>
  <c r="F10"/>
  <c r="AO9"/>
  <c r="AN9"/>
  <c r="AM9"/>
  <c r="AH9"/>
  <c r="V9"/>
  <c r="N9"/>
  <c r="J9"/>
  <c r="F9"/>
  <c r="AO8"/>
  <c r="AN8"/>
  <c r="AM8"/>
  <c r="V8"/>
  <c r="N8"/>
  <c r="J8"/>
  <c r="F8"/>
  <c r="AO7"/>
  <c r="AN7"/>
  <c r="AM7"/>
  <c r="R7"/>
  <c r="N7"/>
  <c r="AO6"/>
  <c r="AN6"/>
  <c r="AM6"/>
  <c r="AD6"/>
  <c r="Z6"/>
  <c r="V6"/>
  <c r="R6"/>
  <c r="N6"/>
  <c r="J6"/>
  <c r="F6"/>
  <c r="AO5"/>
  <c r="AN5"/>
  <c r="AM5"/>
  <c r="V5"/>
  <c r="R5"/>
  <c r="N5"/>
  <c r="J5"/>
  <c r="F5"/>
  <c r="AO87" i="31"/>
  <c r="AN87"/>
  <c r="AM87"/>
  <c r="AK87"/>
  <c r="AJ87"/>
  <c r="AI87"/>
  <c r="AG87"/>
  <c r="AF87"/>
  <c r="AE87"/>
  <c r="AC87"/>
  <c r="AB87"/>
  <c r="AA87"/>
  <c r="Y87"/>
  <c r="X87"/>
  <c r="W87"/>
  <c r="U87"/>
  <c r="T87"/>
  <c r="S87"/>
  <c r="Q87"/>
  <c r="P87"/>
  <c r="O87"/>
  <c r="M87"/>
  <c r="L87"/>
  <c r="K87"/>
  <c r="I87"/>
  <c r="H87"/>
  <c r="G87"/>
  <c r="E87"/>
  <c r="D87"/>
  <c r="C87"/>
  <c r="AS86"/>
  <c r="AR86"/>
  <c r="AQ86"/>
  <c r="AS85"/>
  <c r="AR85"/>
  <c r="AQ85"/>
  <c r="AH85"/>
  <c r="Z85"/>
  <c r="V85"/>
  <c r="R85"/>
  <c r="J85"/>
  <c r="AS84"/>
  <c r="AR84"/>
  <c r="AQ84"/>
  <c r="AL84"/>
  <c r="AH84"/>
  <c r="AD84"/>
  <c r="Z84"/>
  <c r="V84"/>
  <c r="R84"/>
  <c r="N84"/>
  <c r="J84"/>
  <c r="F84"/>
  <c r="AS83"/>
  <c r="AR83"/>
  <c r="AQ83"/>
  <c r="AL83"/>
  <c r="AH83"/>
  <c r="Z83"/>
  <c r="V83"/>
  <c r="R83"/>
  <c r="N83"/>
  <c r="J83"/>
  <c r="F83"/>
  <c r="AS82"/>
  <c r="AR82"/>
  <c r="AT82" s="1"/>
  <c r="AQ82"/>
  <c r="AH82"/>
  <c r="AD82"/>
  <c r="Z82"/>
  <c r="V82"/>
  <c r="R82"/>
  <c r="N82"/>
  <c r="J82"/>
  <c r="F82"/>
  <c r="AS81"/>
  <c r="AR81"/>
  <c r="AQ81"/>
  <c r="AL81"/>
  <c r="AH81"/>
  <c r="AD81"/>
  <c r="Z81"/>
  <c r="V81"/>
  <c r="R81"/>
  <c r="N81"/>
  <c r="J81"/>
  <c r="F81"/>
  <c r="AS80"/>
  <c r="AR80"/>
  <c r="AQ80"/>
  <c r="AH80"/>
  <c r="AD80"/>
  <c r="Z80"/>
  <c r="V80"/>
  <c r="R80"/>
  <c r="N80"/>
  <c r="J80"/>
  <c r="F80"/>
  <c r="AS79"/>
  <c r="AR79"/>
  <c r="AQ79"/>
  <c r="AD79"/>
  <c r="Z79"/>
  <c r="V79"/>
  <c r="R79"/>
  <c r="N79"/>
  <c r="J79"/>
  <c r="F79"/>
  <c r="AS78"/>
  <c r="AR78"/>
  <c r="AR87" s="1"/>
  <c r="AQ78"/>
  <c r="AH78"/>
  <c r="Z78"/>
  <c r="V78"/>
  <c r="R78"/>
  <c r="N78"/>
  <c r="J78"/>
  <c r="F78"/>
  <c r="AO77"/>
  <c r="AN77"/>
  <c r="AM77"/>
  <c r="AK77"/>
  <c r="AJ77"/>
  <c r="AI77"/>
  <c r="AG77"/>
  <c r="AF77"/>
  <c r="AE77"/>
  <c r="AC77"/>
  <c r="AB77"/>
  <c r="AA77"/>
  <c r="Y77"/>
  <c r="X77"/>
  <c r="W77"/>
  <c r="U77"/>
  <c r="T77"/>
  <c r="S77"/>
  <c r="Q77"/>
  <c r="P77"/>
  <c r="O77"/>
  <c r="M77"/>
  <c r="L77"/>
  <c r="K77"/>
  <c r="I77"/>
  <c r="H77"/>
  <c r="G77"/>
  <c r="E77"/>
  <c r="D77"/>
  <c r="C77"/>
  <c r="AS76"/>
  <c r="AR76"/>
  <c r="AQ76"/>
  <c r="AH76"/>
  <c r="V76"/>
  <c r="R76"/>
  <c r="N76"/>
  <c r="J76"/>
  <c r="F76"/>
  <c r="AS75"/>
  <c r="AR75"/>
  <c r="AQ75"/>
  <c r="Z75"/>
  <c r="V75"/>
  <c r="R75"/>
  <c r="N75"/>
  <c r="J75"/>
  <c r="F75"/>
  <c r="AS74"/>
  <c r="AR74"/>
  <c r="AQ74"/>
  <c r="AD74"/>
  <c r="V74"/>
  <c r="R74"/>
  <c r="N74"/>
  <c r="F74"/>
  <c r="AS73"/>
  <c r="AR73"/>
  <c r="AQ73"/>
  <c r="Z73"/>
  <c r="V73"/>
  <c r="R73"/>
  <c r="N73"/>
  <c r="J73"/>
  <c r="F73"/>
  <c r="AS72"/>
  <c r="AR72"/>
  <c r="AQ72"/>
  <c r="R72"/>
  <c r="N72"/>
  <c r="F72"/>
  <c r="AS71"/>
  <c r="AR71"/>
  <c r="AQ71"/>
  <c r="AH71"/>
  <c r="Z71"/>
  <c r="V71"/>
  <c r="R71"/>
  <c r="N71"/>
  <c r="J71"/>
  <c r="F71"/>
  <c r="AS70"/>
  <c r="AR70"/>
  <c r="AQ70"/>
  <c r="AH70"/>
  <c r="AD70"/>
  <c r="Z70"/>
  <c r="V70"/>
  <c r="R70"/>
  <c r="N70"/>
  <c r="J70"/>
  <c r="F70"/>
  <c r="AS69"/>
  <c r="AR69"/>
  <c r="AT69" s="1"/>
  <c r="AQ69"/>
  <c r="AH69"/>
  <c r="AD69"/>
  <c r="V69"/>
  <c r="R69"/>
  <c r="N69"/>
  <c r="J69"/>
  <c r="F69"/>
  <c r="AS68"/>
  <c r="AR68"/>
  <c r="AQ68"/>
  <c r="AP68"/>
  <c r="AH68"/>
  <c r="AD68"/>
  <c r="Z68"/>
  <c r="V68"/>
  <c r="R68"/>
  <c r="N68"/>
  <c r="J68"/>
  <c r="F68"/>
  <c r="AS67"/>
  <c r="AR67"/>
  <c r="AR77" s="1"/>
  <c r="AQ67"/>
  <c r="Z67"/>
  <c r="V67"/>
  <c r="R67"/>
  <c r="N67"/>
  <c r="J67"/>
  <c r="F67"/>
  <c r="AO66"/>
  <c r="AN66"/>
  <c r="AM66"/>
  <c r="AK66"/>
  <c r="AJ66"/>
  <c r="AL66" s="1"/>
  <c r="AI66"/>
  <c r="AG66"/>
  <c r="AF66"/>
  <c r="AH66" s="1"/>
  <c r="AE66"/>
  <c r="AC66"/>
  <c r="AB66"/>
  <c r="AD66" s="1"/>
  <c r="AA66"/>
  <c r="Y66"/>
  <c r="X66"/>
  <c r="W66"/>
  <c r="U66"/>
  <c r="T66"/>
  <c r="S66"/>
  <c r="Q66"/>
  <c r="P66"/>
  <c r="O66"/>
  <c r="M66"/>
  <c r="L66"/>
  <c r="K66"/>
  <c r="I66"/>
  <c r="H66"/>
  <c r="G66"/>
  <c r="E66"/>
  <c r="D66"/>
  <c r="C66"/>
  <c r="AS65"/>
  <c r="AR65"/>
  <c r="AQ65"/>
  <c r="AS64"/>
  <c r="AR64"/>
  <c r="AQ64"/>
  <c r="AS63"/>
  <c r="AR63"/>
  <c r="AQ63"/>
  <c r="AH63"/>
  <c r="AD63"/>
  <c r="Z63"/>
  <c r="V63"/>
  <c r="R63"/>
  <c r="N63"/>
  <c r="J63"/>
  <c r="F63"/>
  <c r="AS62"/>
  <c r="AR62"/>
  <c r="AQ62"/>
  <c r="AS61"/>
  <c r="AR61"/>
  <c r="AQ61"/>
  <c r="AH61"/>
  <c r="AS60"/>
  <c r="AR60"/>
  <c r="AQ60"/>
  <c r="AS59"/>
  <c r="AR59"/>
  <c r="AQ59"/>
  <c r="AS58"/>
  <c r="AT58" s="1"/>
  <c r="AR58"/>
  <c r="AQ58"/>
  <c r="AP58"/>
  <c r="AD58"/>
  <c r="V58"/>
  <c r="R58"/>
  <c r="J58"/>
  <c r="F58"/>
  <c r="AS57"/>
  <c r="AR57"/>
  <c r="AQ57"/>
  <c r="AH57"/>
  <c r="AD57"/>
  <c r="Z57"/>
  <c r="V57"/>
  <c r="R57"/>
  <c r="N57"/>
  <c r="J57"/>
  <c r="F57"/>
  <c r="AS56"/>
  <c r="AT56" s="1"/>
  <c r="AR56"/>
  <c r="AQ56"/>
  <c r="AH56"/>
  <c r="V56"/>
  <c r="R56"/>
  <c r="N56"/>
  <c r="J56"/>
  <c r="AS55"/>
  <c r="AR55"/>
  <c r="AQ55"/>
  <c r="AP55"/>
  <c r="AL55"/>
  <c r="AH55"/>
  <c r="V55"/>
  <c r="R55"/>
  <c r="N55"/>
  <c r="J55"/>
  <c r="AS54"/>
  <c r="AR54"/>
  <c r="AQ54"/>
  <c r="AQ66" s="1"/>
  <c r="AL54"/>
  <c r="V54"/>
  <c r="R54"/>
  <c r="N54"/>
  <c r="J54"/>
  <c r="AO53"/>
  <c r="AN53"/>
  <c r="AM53"/>
  <c r="AK53"/>
  <c r="AJ53"/>
  <c r="AL53" s="1"/>
  <c r="AI53"/>
  <c r="AG53"/>
  <c r="AF53"/>
  <c r="AE53"/>
  <c r="AC53"/>
  <c r="AB53"/>
  <c r="AD53" s="1"/>
  <c r="AA53"/>
  <c r="Y53"/>
  <c r="X53"/>
  <c r="W53"/>
  <c r="U53"/>
  <c r="T53"/>
  <c r="V53" s="1"/>
  <c r="S53"/>
  <c r="Q53"/>
  <c r="P53"/>
  <c r="O53"/>
  <c r="M53"/>
  <c r="L53"/>
  <c r="N53" s="1"/>
  <c r="K53"/>
  <c r="I53"/>
  <c r="H53"/>
  <c r="G53"/>
  <c r="E53"/>
  <c r="D53"/>
  <c r="C53"/>
  <c r="AS52"/>
  <c r="AR52"/>
  <c r="AQ52"/>
  <c r="AS51"/>
  <c r="AR51"/>
  <c r="AQ51"/>
  <c r="AH51"/>
  <c r="AD51"/>
  <c r="V51"/>
  <c r="R51"/>
  <c r="N51"/>
  <c r="J51"/>
  <c r="F51"/>
  <c r="AS50"/>
  <c r="AR50"/>
  <c r="AT50" s="1"/>
  <c r="AQ50"/>
  <c r="AP50"/>
  <c r="AL50"/>
  <c r="AH50"/>
  <c r="AD50"/>
  <c r="Z50"/>
  <c r="V50"/>
  <c r="R50"/>
  <c r="N50"/>
  <c r="J50"/>
  <c r="F50"/>
  <c r="AS49"/>
  <c r="AR49"/>
  <c r="AQ49"/>
  <c r="Z49"/>
  <c r="V49"/>
  <c r="R49"/>
  <c r="N49"/>
  <c r="J49"/>
  <c r="F49"/>
  <c r="AS48"/>
  <c r="AR48"/>
  <c r="AQ48"/>
  <c r="Z48"/>
  <c r="V48"/>
  <c r="R48"/>
  <c r="N48"/>
  <c r="J48"/>
  <c r="F48"/>
  <c r="AS47"/>
  <c r="AR47"/>
  <c r="AQ47"/>
  <c r="AL47"/>
  <c r="V47"/>
  <c r="R47"/>
  <c r="J47"/>
  <c r="AS46"/>
  <c r="AR46"/>
  <c r="AQ46"/>
  <c r="AP46"/>
  <c r="AL46"/>
  <c r="AH46"/>
  <c r="AD46"/>
  <c r="V46"/>
  <c r="R46"/>
  <c r="N46"/>
  <c r="J46"/>
  <c r="AS45"/>
  <c r="AR45"/>
  <c r="AQ45"/>
  <c r="AL45"/>
  <c r="AH45"/>
  <c r="AD45"/>
  <c r="V45"/>
  <c r="R45"/>
  <c r="N45"/>
  <c r="J45"/>
  <c r="AS44"/>
  <c r="AR44"/>
  <c r="AQ44"/>
  <c r="AL44"/>
  <c r="AH44"/>
  <c r="AD44"/>
  <c r="V44"/>
  <c r="R44"/>
  <c r="N44"/>
  <c r="J44"/>
  <c r="AS43"/>
  <c r="AR43"/>
  <c r="AQ43"/>
  <c r="AP43"/>
  <c r="AL43"/>
  <c r="AD43"/>
  <c r="Z43"/>
  <c r="V43"/>
  <c r="R43"/>
  <c r="N43"/>
  <c r="J43"/>
  <c r="F43"/>
  <c r="AS42"/>
  <c r="AR42"/>
  <c r="AQ42"/>
  <c r="AQ53" s="1"/>
  <c r="AL42"/>
  <c r="AH42"/>
  <c r="AD42"/>
  <c r="Z42"/>
  <c r="V42"/>
  <c r="R42"/>
  <c r="N42"/>
  <c r="J42"/>
  <c r="F42"/>
  <c r="AO41"/>
  <c r="AN41"/>
  <c r="AM41"/>
  <c r="AK41"/>
  <c r="AJ41"/>
  <c r="AI41"/>
  <c r="AG41"/>
  <c r="AH41" s="1"/>
  <c r="AF41"/>
  <c r="AE41"/>
  <c r="AC41"/>
  <c r="AB41"/>
  <c r="AA41"/>
  <c r="Y41"/>
  <c r="X41"/>
  <c r="W41"/>
  <c r="U41"/>
  <c r="T41"/>
  <c r="S41"/>
  <c r="Q41"/>
  <c r="P41"/>
  <c r="O41"/>
  <c r="M41"/>
  <c r="L41"/>
  <c r="K41"/>
  <c r="I41"/>
  <c r="H41"/>
  <c r="G41"/>
  <c r="E41"/>
  <c r="D41"/>
  <c r="C41"/>
  <c r="AS40"/>
  <c r="AT40" s="1"/>
  <c r="AR40"/>
  <c r="AQ40"/>
  <c r="J40"/>
  <c r="AS39"/>
  <c r="AR39"/>
  <c r="AQ39"/>
  <c r="AP39"/>
  <c r="AL39"/>
  <c r="AH39"/>
  <c r="AD39"/>
  <c r="V39"/>
  <c r="R39"/>
  <c r="N39"/>
  <c r="J39"/>
  <c r="AS38"/>
  <c r="AR38"/>
  <c r="AT38" s="1"/>
  <c r="AQ38"/>
  <c r="AH38"/>
  <c r="J38"/>
  <c r="AS37"/>
  <c r="AR37"/>
  <c r="AQ37"/>
  <c r="AP37"/>
  <c r="AL37"/>
  <c r="AH37"/>
  <c r="AD37"/>
  <c r="V37"/>
  <c r="R37"/>
  <c r="N37"/>
  <c r="J37"/>
  <c r="AS36"/>
  <c r="AR36"/>
  <c r="AT36" s="1"/>
  <c r="AQ36"/>
  <c r="AS35"/>
  <c r="AR35"/>
  <c r="AQ35"/>
  <c r="AP35"/>
  <c r="AL35"/>
  <c r="AD35"/>
  <c r="V35"/>
  <c r="R35"/>
  <c r="J35"/>
  <c r="AS34"/>
  <c r="AR34"/>
  <c r="AQ34"/>
  <c r="AP34"/>
  <c r="AL34"/>
  <c r="AD34"/>
  <c r="V34"/>
  <c r="R34"/>
  <c r="J34"/>
  <c r="AS33"/>
  <c r="AT33" s="1"/>
  <c r="AR33"/>
  <c r="AQ33"/>
  <c r="AP33"/>
  <c r="AL33"/>
  <c r="AH33"/>
  <c r="AD33"/>
  <c r="Z33"/>
  <c r="V33"/>
  <c r="R33"/>
  <c r="N33"/>
  <c r="J33"/>
  <c r="AS32"/>
  <c r="AR32"/>
  <c r="AQ32"/>
  <c r="AH32"/>
  <c r="AD32"/>
  <c r="V32"/>
  <c r="R32"/>
  <c r="N32"/>
  <c r="J32"/>
  <c r="AS31"/>
  <c r="AR31"/>
  <c r="AQ31"/>
  <c r="AP31"/>
  <c r="AL31"/>
  <c r="AH31"/>
  <c r="AD31"/>
  <c r="Z31"/>
  <c r="V31"/>
  <c r="R31"/>
  <c r="N31"/>
  <c r="J31"/>
  <c r="AS30"/>
  <c r="AR30"/>
  <c r="AQ30"/>
  <c r="AL30"/>
  <c r="AH30"/>
  <c r="Z30"/>
  <c r="V30"/>
  <c r="R30"/>
  <c r="N30"/>
  <c r="J30"/>
  <c r="F30"/>
  <c r="AS29"/>
  <c r="AT29" s="1"/>
  <c r="AR29"/>
  <c r="AQ29"/>
  <c r="AP29"/>
  <c r="AL29"/>
  <c r="AH29"/>
  <c r="AD29"/>
  <c r="Z29"/>
  <c r="V29"/>
  <c r="R29"/>
  <c r="N29"/>
  <c r="J29"/>
  <c r="F29"/>
  <c r="AS28"/>
  <c r="AR28"/>
  <c r="AQ28"/>
  <c r="AP28"/>
  <c r="AL28"/>
  <c r="AH28"/>
  <c r="AD28"/>
  <c r="Z28"/>
  <c r="V28"/>
  <c r="R28"/>
  <c r="N28"/>
  <c r="J28"/>
  <c r="F28"/>
  <c r="AS27"/>
  <c r="AR27"/>
  <c r="AQ27"/>
  <c r="AS26"/>
  <c r="AR26"/>
  <c r="AQ26"/>
  <c r="AS25"/>
  <c r="AR25"/>
  <c r="AQ25"/>
  <c r="AS24"/>
  <c r="AR24"/>
  <c r="AQ24"/>
  <c r="AS23"/>
  <c r="AR23"/>
  <c r="AQ23"/>
  <c r="AS22"/>
  <c r="AR22"/>
  <c r="AQ22"/>
  <c r="AS21"/>
  <c r="AR21"/>
  <c r="AQ21"/>
  <c r="AS20"/>
  <c r="AR20"/>
  <c r="AQ20"/>
  <c r="AS19"/>
  <c r="AR19"/>
  <c r="AQ19"/>
  <c r="AO18"/>
  <c r="AN18"/>
  <c r="AP18" s="1"/>
  <c r="AM18"/>
  <c r="AK18"/>
  <c r="AL18" s="1"/>
  <c r="AJ18"/>
  <c r="AI18"/>
  <c r="AG18"/>
  <c r="AF18"/>
  <c r="AE18"/>
  <c r="AC18"/>
  <c r="AB18"/>
  <c r="AA18"/>
  <c r="Y18"/>
  <c r="X18"/>
  <c r="W18"/>
  <c r="U18"/>
  <c r="T18"/>
  <c r="S18"/>
  <c r="Q18"/>
  <c r="P18"/>
  <c r="O18"/>
  <c r="M18"/>
  <c r="L18"/>
  <c r="K18"/>
  <c r="I18"/>
  <c r="H18"/>
  <c r="G18"/>
  <c r="E18"/>
  <c r="D18"/>
  <c r="C18"/>
  <c r="AS17"/>
  <c r="AR17"/>
  <c r="AQ17"/>
  <c r="AH17"/>
  <c r="AS16"/>
  <c r="AR16"/>
  <c r="AQ16"/>
  <c r="AS15"/>
  <c r="AR15"/>
  <c r="AQ15"/>
  <c r="AS14"/>
  <c r="AR14"/>
  <c r="AT14" s="1"/>
  <c r="AQ14"/>
  <c r="AH14"/>
  <c r="V14"/>
  <c r="R14"/>
  <c r="N14"/>
  <c r="J14"/>
  <c r="F14"/>
  <c r="AS13"/>
  <c r="AR13"/>
  <c r="AT13" s="1"/>
  <c r="AQ13"/>
  <c r="AP13"/>
  <c r="AL13"/>
  <c r="V13"/>
  <c r="R13"/>
  <c r="J13"/>
  <c r="F13"/>
  <c r="AS12"/>
  <c r="AR12"/>
  <c r="AQ12"/>
  <c r="AP12"/>
  <c r="AH12"/>
  <c r="AD12"/>
  <c r="V12"/>
  <c r="R12"/>
  <c r="N12"/>
  <c r="J12"/>
  <c r="F12"/>
  <c r="AS11"/>
  <c r="AR11"/>
  <c r="AT11" s="1"/>
  <c r="AQ11"/>
  <c r="AP11"/>
  <c r="AL11"/>
  <c r="AH11"/>
  <c r="AD11"/>
  <c r="V11"/>
  <c r="R11"/>
  <c r="N11"/>
  <c r="J11"/>
  <c r="F11"/>
  <c r="AS10"/>
  <c r="AR10"/>
  <c r="AQ10"/>
  <c r="AP10"/>
  <c r="AL10"/>
  <c r="AH10"/>
  <c r="V10"/>
  <c r="R10"/>
  <c r="N10"/>
  <c r="J10"/>
  <c r="F10"/>
  <c r="AS9"/>
  <c r="AR9"/>
  <c r="AQ9"/>
  <c r="AD9"/>
  <c r="Z9"/>
  <c r="V9"/>
  <c r="R9"/>
  <c r="N9"/>
  <c r="J9"/>
  <c r="F9"/>
  <c r="AS8"/>
  <c r="AR8"/>
  <c r="AQ8"/>
  <c r="AP8"/>
  <c r="AH8"/>
  <c r="AD8"/>
  <c r="V8"/>
  <c r="R8"/>
  <c r="N8"/>
  <c r="J8"/>
  <c r="F8"/>
  <c r="AS7"/>
  <c r="AR7"/>
  <c r="AT7" s="1"/>
  <c r="AQ7"/>
  <c r="AH7"/>
  <c r="AD7"/>
  <c r="V7"/>
  <c r="R7"/>
  <c r="N7"/>
  <c r="J7"/>
  <c r="F7"/>
  <c r="AS6"/>
  <c r="AR6"/>
  <c r="AQ6"/>
  <c r="AP6"/>
  <c r="AH6"/>
  <c r="AD6"/>
  <c r="Z6"/>
  <c r="V6"/>
  <c r="R6"/>
  <c r="N6"/>
  <c r="J6"/>
  <c r="F6"/>
  <c r="AS5"/>
  <c r="AR5"/>
  <c r="AQ5"/>
  <c r="AP5"/>
  <c r="AH5"/>
  <c r="AD5"/>
  <c r="Z5"/>
  <c r="V5"/>
  <c r="R5"/>
  <c r="N5"/>
  <c r="J5"/>
  <c r="F5"/>
  <c r="AS4"/>
  <c r="AT4" s="1"/>
  <c r="AR4"/>
  <c r="AQ4"/>
  <c r="AP4"/>
  <c r="AL4"/>
  <c r="AH4"/>
  <c r="AD4"/>
  <c r="V4"/>
  <c r="R4"/>
  <c r="N4"/>
  <c r="J4"/>
  <c r="F4"/>
  <c r="U88" i="29"/>
  <c r="T88"/>
  <c r="S88"/>
  <c r="Q88"/>
  <c r="P88"/>
  <c r="O88"/>
  <c r="M88"/>
  <c r="L88"/>
  <c r="K88"/>
  <c r="I88"/>
  <c r="H88"/>
  <c r="E88"/>
  <c r="D88"/>
  <c r="Y87"/>
  <c r="X87"/>
  <c r="W87"/>
  <c r="Y86"/>
  <c r="X86"/>
  <c r="W86"/>
  <c r="R86"/>
  <c r="N86"/>
  <c r="J86"/>
  <c r="F86"/>
  <c r="Y85"/>
  <c r="X85"/>
  <c r="V85"/>
  <c r="R85"/>
  <c r="N85"/>
  <c r="J85"/>
  <c r="G85"/>
  <c r="G88" s="1"/>
  <c r="F85"/>
  <c r="C85"/>
  <c r="W85" s="1"/>
  <c r="Y84"/>
  <c r="X84"/>
  <c r="W84"/>
  <c r="N84"/>
  <c r="J84"/>
  <c r="F84"/>
  <c r="Y83"/>
  <c r="X83"/>
  <c r="Z83" s="1"/>
  <c r="W83"/>
  <c r="R83"/>
  <c r="N83"/>
  <c r="J83"/>
  <c r="F83"/>
  <c r="Y82"/>
  <c r="X82"/>
  <c r="V82"/>
  <c r="R82"/>
  <c r="N82"/>
  <c r="J82"/>
  <c r="F82"/>
  <c r="C82"/>
  <c r="C88" s="1"/>
  <c r="Y81"/>
  <c r="X81"/>
  <c r="W81"/>
  <c r="V81"/>
  <c r="R81"/>
  <c r="N81"/>
  <c r="J81"/>
  <c r="F81"/>
  <c r="Y80"/>
  <c r="X80"/>
  <c r="W80"/>
  <c r="V80"/>
  <c r="R80"/>
  <c r="N80"/>
  <c r="J80"/>
  <c r="F80"/>
  <c r="Y79"/>
  <c r="X79"/>
  <c r="W79"/>
  <c r="V79"/>
  <c r="N79"/>
  <c r="J79"/>
  <c r="F79"/>
  <c r="U78"/>
  <c r="T78"/>
  <c r="S78"/>
  <c r="Q78"/>
  <c r="P78"/>
  <c r="O78"/>
  <c r="M78"/>
  <c r="L78"/>
  <c r="K78"/>
  <c r="I78"/>
  <c r="H78"/>
  <c r="G78"/>
  <c r="E78"/>
  <c r="D78"/>
  <c r="Y77"/>
  <c r="X77"/>
  <c r="W77"/>
  <c r="N77"/>
  <c r="J77"/>
  <c r="F77"/>
  <c r="Y76"/>
  <c r="X76"/>
  <c r="W76"/>
  <c r="Y75"/>
  <c r="X75"/>
  <c r="W75"/>
  <c r="N75"/>
  <c r="Y74"/>
  <c r="X74"/>
  <c r="W74"/>
  <c r="Y73"/>
  <c r="X73"/>
  <c r="W73"/>
  <c r="V73"/>
  <c r="N73"/>
  <c r="F73"/>
  <c r="Y72"/>
  <c r="X72"/>
  <c r="W72"/>
  <c r="N72"/>
  <c r="J72"/>
  <c r="F72"/>
  <c r="Y71"/>
  <c r="X71"/>
  <c r="N71"/>
  <c r="J71"/>
  <c r="F71"/>
  <c r="C71"/>
  <c r="C78" s="1"/>
  <c r="Y70"/>
  <c r="Z70" s="1"/>
  <c r="X70"/>
  <c r="W70"/>
  <c r="V70"/>
  <c r="N70"/>
  <c r="J70"/>
  <c r="F70"/>
  <c r="Y69"/>
  <c r="X69"/>
  <c r="W69"/>
  <c r="V69"/>
  <c r="N69"/>
  <c r="J69"/>
  <c r="F69"/>
  <c r="Y68"/>
  <c r="X68"/>
  <c r="W68"/>
  <c r="N68"/>
  <c r="J68"/>
  <c r="F68"/>
  <c r="U67"/>
  <c r="T67"/>
  <c r="S67"/>
  <c r="Q67"/>
  <c r="P67"/>
  <c r="R67" s="1"/>
  <c r="O67"/>
  <c r="M67"/>
  <c r="L67"/>
  <c r="K67"/>
  <c r="I67"/>
  <c r="H67"/>
  <c r="J67" s="1"/>
  <c r="G67"/>
  <c r="E67"/>
  <c r="Y67" s="1"/>
  <c r="D67"/>
  <c r="C67"/>
  <c r="Y66"/>
  <c r="X66"/>
  <c r="W66"/>
  <c r="N66"/>
  <c r="Y65"/>
  <c r="X65"/>
  <c r="W65"/>
  <c r="N65"/>
  <c r="Y64"/>
  <c r="X64"/>
  <c r="Z64" s="1"/>
  <c r="W64"/>
  <c r="V64"/>
  <c r="R64"/>
  <c r="N64"/>
  <c r="J64"/>
  <c r="F64"/>
  <c r="Y63"/>
  <c r="X63"/>
  <c r="W63"/>
  <c r="Y62"/>
  <c r="X62"/>
  <c r="W62"/>
  <c r="V62"/>
  <c r="R62"/>
  <c r="N62"/>
  <c r="Y61"/>
  <c r="X61"/>
  <c r="W61"/>
  <c r="Y60"/>
  <c r="X60"/>
  <c r="W60"/>
  <c r="N60"/>
  <c r="Y59"/>
  <c r="X59"/>
  <c r="W59"/>
  <c r="N59"/>
  <c r="J59"/>
  <c r="F59"/>
  <c r="Y58"/>
  <c r="X58"/>
  <c r="W58"/>
  <c r="V58"/>
  <c r="R58"/>
  <c r="N58"/>
  <c r="J58"/>
  <c r="F58"/>
  <c r="Y57"/>
  <c r="X57"/>
  <c r="W57"/>
  <c r="V57"/>
  <c r="N57"/>
  <c r="J57"/>
  <c r="F57"/>
  <c r="Y56"/>
  <c r="X56"/>
  <c r="W56"/>
  <c r="V56"/>
  <c r="R56"/>
  <c r="N56"/>
  <c r="J56"/>
  <c r="F56"/>
  <c r="Y55"/>
  <c r="X55"/>
  <c r="W55"/>
  <c r="V55"/>
  <c r="N55"/>
  <c r="J55"/>
  <c r="F55"/>
  <c r="U54"/>
  <c r="T54"/>
  <c r="S54"/>
  <c r="Q54"/>
  <c r="P54"/>
  <c r="O54"/>
  <c r="M54"/>
  <c r="L54"/>
  <c r="K54"/>
  <c r="I54"/>
  <c r="H54"/>
  <c r="G54"/>
  <c r="E54"/>
  <c r="D54"/>
  <c r="X54" s="1"/>
  <c r="Y53"/>
  <c r="X53"/>
  <c r="W53"/>
  <c r="N53"/>
  <c r="F53"/>
  <c r="Y52"/>
  <c r="X52"/>
  <c r="R52"/>
  <c r="N52"/>
  <c r="J52"/>
  <c r="F52"/>
  <c r="C52"/>
  <c r="W52" s="1"/>
  <c r="Y51"/>
  <c r="X51"/>
  <c r="Z51" s="1"/>
  <c r="W51"/>
  <c r="V51"/>
  <c r="R51"/>
  <c r="N51"/>
  <c r="J51"/>
  <c r="F51"/>
  <c r="Y50"/>
  <c r="X50"/>
  <c r="W50"/>
  <c r="Y49"/>
  <c r="X49"/>
  <c r="W49"/>
  <c r="Y48"/>
  <c r="X48"/>
  <c r="V48"/>
  <c r="R48"/>
  <c r="N48"/>
  <c r="J48"/>
  <c r="F48"/>
  <c r="C48"/>
  <c r="W48" s="1"/>
  <c r="Y47"/>
  <c r="X47"/>
  <c r="W47"/>
  <c r="V47"/>
  <c r="R47"/>
  <c r="N47"/>
  <c r="J47"/>
  <c r="F47"/>
  <c r="Y46"/>
  <c r="X46"/>
  <c r="V46"/>
  <c r="R46"/>
  <c r="N46"/>
  <c r="J46"/>
  <c r="F46"/>
  <c r="C46"/>
  <c r="W46" s="1"/>
  <c r="Y45"/>
  <c r="X45"/>
  <c r="V45"/>
  <c r="R45"/>
  <c r="N45"/>
  <c r="J45"/>
  <c r="F45"/>
  <c r="C45"/>
  <c r="W45" s="1"/>
  <c r="Y44"/>
  <c r="X44"/>
  <c r="V44"/>
  <c r="N44"/>
  <c r="J44"/>
  <c r="F44"/>
  <c r="C44"/>
  <c r="Y43"/>
  <c r="X43"/>
  <c r="W43"/>
  <c r="V43"/>
  <c r="R43"/>
  <c r="N43"/>
  <c r="J43"/>
  <c r="F43"/>
  <c r="U42"/>
  <c r="T42"/>
  <c r="S42"/>
  <c r="Q42"/>
  <c r="P42"/>
  <c r="R42" s="1"/>
  <c r="O42"/>
  <c r="M42"/>
  <c r="L42"/>
  <c r="K42"/>
  <c r="I42"/>
  <c r="H42"/>
  <c r="G42"/>
  <c r="E42"/>
  <c r="D42"/>
  <c r="X42" s="1"/>
  <c r="Y41"/>
  <c r="X41"/>
  <c r="W41"/>
  <c r="N41"/>
  <c r="F41"/>
  <c r="Y40"/>
  <c r="X40"/>
  <c r="V40"/>
  <c r="R40"/>
  <c r="N40"/>
  <c r="J40"/>
  <c r="F40"/>
  <c r="C40"/>
  <c r="W40" s="1"/>
  <c r="Y39"/>
  <c r="X39"/>
  <c r="V39"/>
  <c r="R39"/>
  <c r="N39"/>
  <c r="J39"/>
  <c r="F39"/>
  <c r="C39"/>
  <c r="C42" s="1"/>
  <c r="Y38"/>
  <c r="X38"/>
  <c r="W38"/>
  <c r="V38"/>
  <c r="R38"/>
  <c r="N38"/>
  <c r="J38"/>
  <c r="F38"/>
  <c r="Y37"/>
  <c r="X37"/>
  <c r="Z37" s="1"/>
  <c r="W37"/>
  <c r="V37"/>
  <c r="R37"/>
  <c r="N37"/>
  <c r="J37"/>
  <c r="F37"/>
  <c r="Y36"/>
  <c r="X36"/>
  <c r="W36"/>
  <c r="R36"/>
  <c r="N36"/>
  <c r="J36"/>
  <c r="F36"/>
  <c r="Y35"/>
  <c r="X35"/>
  <c r="W35"/>
  <c r="V35"/>
  <c r="R35"/>
  <c r="N35"/>
  <c r="J35"/>
  <c r="F35"/>
  <c r="Y34"/>
  <c r="X34"/>
  <c r="W34"/>
  <c r="V34"/>
  <c r="R34"/>
  <c r="N34"/>
  <c r="J34"/>
  <c r="F34"/>
  <c r="Y33"/>
  <c r="X33"/>
  <c r="W33"/>
  <c r="R33"/>
  <c r="N33"/>
  <c r="J33"/>
  <c r="F33"/>
  <c r="Y32"/>
  <c r="X32"/>
  <c r="W32"/>
  <c r="V32"/>
  <c r="R32"/>
  <c r="N32"/>
  <c r="J32"/>
  <c r="F32"/>
  <c r="Y31"/>
  <c r="X31"/>
  <c r="W31"/>
  <c r="N31"/>
  <c r="F31"/>
  <c r="Y30"/>
  <c r="X30"/>
  <c r="Z30" s="1"/>
  <c r="W30"/>
  <c r="V30"/>
  <c r="R30"/>
  <c r="N30"/>
  <c r="J30"/>
  <c r="F30"/>
  <c r="Y29"/>
  <c r="X29"/>
  <c r="W29"/>
  <c r="V29"/>
  <c r="N29"/>
  <c r="J29"/>
  <c r="F29"/>
  <c r="M28"/>
  <c r="L28"/>
  <c r="K28"/>
  <c r="I28"/>
  <c r="H28"/>
  <c r="G28"/>
  <c r="E28"/>
  <c r="D28"/>
  <c r="C28"/>
  <c r="W28" s="1"/>
  <c r="Y27"/>
  <c r="X27"/>
  <c r="W27"/>
  <c r="Y26"/>
  <c r="X26"/>
  <c r="W26"/>
  <c r="Y25"/>
  <c r="X25"/>
  <c r="W25"/>
  <c r="Y24"/>
  <c r="X24"/>
  <c r="W24"/>
  <c r="Y23"/>
  <c r="X23"/>
  <c r="W23"/>
  <c r="N23"/>
  <c r="Y22"/>
  <c r="X22"/>
  <c r="W22"/>
  <c r="Y21"/>
  <c r="X21"/>
  <c r="W21"/>
  <c r="N21"/>
  <c r="Y20"/>
  <c r="X20"/>
  <c r="W20"/>
  <c r="N20"/>
  <c r="U19"/>
  <c r="V19" s="1"/>
  <c r="T19"/>
  <c r="S19"/>
  <c r="Q19"/>
  <c r="P19"/>
  <c r="O19"/>
  <c r="M19"/>
  <c r="L19"/>
  <c r="K19"/>
  <c r="I19"/>
  <c r="H19"/>
  <c r="G19"/>
  <c r="E19"/>
  <c r="D19"/>
  <c r="C19"/>
  <c r="Y18"/>
  <c r="X18"/>
  <c r="W18"/>
  <c r="V18"/>
  <c r="R18"/>
  <c r="N18"/>
  <c r="J18"/>
  <c r="F18"/>
  <c r="Y17"/>
  <c r="X17"/>
  <c r="W17"/>
  <c r="N17"/>
  <c r="Y16"/>
  <c r="X16"/>
  <c r="W16"/>
  <c r="N16"/>
  <c r="Y15"/>
  <c r="X15"/>
  <c r="W15"/>
  <c r="V15"/>
  <c r="R15"/>
  <c r="N15"/>
  <c r="J15"/>
  <c r="F15"/>
  <c r="Y14"/>
  <c r="X14"/>
  <c r="W14"/>
  <c r="N14"/>
  <c r="J14"/>
  <c r="F14"/>
  <c r="Y13"/>
  <c r="X13"/>
  <c r="W13"/>
  <c r="V13"/>
  <c r="R13"/>
  <c r="N13"/>
  <c r="J13"/>
  <c r="F13"/>
  <c r="Y12"/>
  <c r="Z12" s="1"/>
  <c r="X12"/>
  <c r="W12"/>
  <c r="V12"/>
  <c r="R12"/>
  <c r="N12"/>
  <c r="J12"/>
  <c r="F12"/>
  <c r="Y11"/>
  <c r="X11"/>
  <c r="W11"/>
  <c r="V11"/>
  <c r="N11"/>
  <c r="J11"/>
  <c r="F11"/>
  <c r="Y10"/>
  <c r="X10"/>
  <c r="W10"/>
  <c r="V10"/>
  <c r="N10"/>
  <c r="J10"/>
  <c r="F10"/>
  <c r="Y9"/>
  <c r="X9"/>
  <c r="W9"/>
  <c r="N9"/>
  <c r="J9"/>
  <c r="F9"/>
  <c r="Y8"/>
  <c r="Z8" s="1"/>
  <c r="X8"/>
  <c r="W8"/>
  <c r="N8"/>
  <c r="F8"/>
  <c r="Y7"/>
  <c r="X7"/>
  <c r="W7"/>
  <c r="V7"/>
  <c r="N7"/>
  <c r="J7"/>
  <c r="F7"/>
  <c r="Y6"/>
  <c r="Z6" s="1"/>
  <c r="X6"/>
  <c r="W6"/>
  <c r="V6"/>
  <c r="R6"/>
  <c r="N6"/>
  <c r="J6"/>
  <c r="F6"/>
  <c r="Y5"/>
  <c r="X5"/>
  <c r="W5"/>
  <c r="V5"/>
  <c r="N5"/>
  <c r="J5"/>
  <c r="F5"/>
  <c r="F32" i="28"/>
  <c r="F31"/>
  <c r="F30"/>
  <c r="F29"/>
  <c r="E28"/>
  <c r="F28" s="1"/>
  <c r="D28"/>
  <c r="C28"/>
  <c r="F27"/>
  <c r="F26"/>
  <c r="F25"/>
  <c r="F24"/>
  <c r="E23"/>
  <c r="D23"/>
  <c r="C23"/>
  <c r="F22"/>
  <c r="F21"/>
  <c r="F20"/>
  <c r="F19"/>
  <c r="E18"/>
  <c r="D18"/>
  <c r="C18"/>
  <c r="F17"/>
  <c r="F16"/>
  <c r="F15"/>
  <c r="F14"/>
  <c r="E13"/>
  <c r="D13"/>
  <c r="C13"/>
  <c r="C43" s="1"/>
  <c r="F12"/>
  <c r="F11"/>
  <c r="F10"/>
  <c r="F9"/>
  <c r="E8"/>
  <c r="D8"/>
  <c r="C8"/>
  <c r="F7"/>
  <c r="F6"/>
  <c r="F5"/>
  <c r="F4"/>
  <c r="N28" i="29" l="1"/>
  <c r="Z34"/>
  <c r="N42"/>
  <c r="V42"/>
  <c r="Z48"/>
  <c r="N67"/>
  <c r="Z79"/>
  <c r="Z81"/>
  <c r="AT63" i="31"/>
  <c r="AT71"/>
  <c r="AT73"/>
  <c r="AT75"/>
  <c r="F77"/>
  <c r="V77"/>
  <c r="AT84"/>
  <c r="AN19" i="32"/>
  <c r="F42"/>
  <c r="F8" i="28"/>
  <c r="Z15" i="29"/>
  <c r="Z17"/>
  <c r="F19"/>
  <c r="Z21"/>
  <c r="Z32"/>
  <c r="Z47"/>
  <c r="J54"/>
  <c r="Z56"/>
  <c r="F78"/>
  <c r="Z82"/>
  <c r="Z84"/>
  <c r="Z85"/>
  <c r="AT6" i="31"/>
  <c r="AT8"/>
  <c r="AT12"/>
  <c r="F18"/>
  <c r="V18"/>
  <c r="R41"/>
  <c r="AT47"/>
  <c r="J66"/>
  <c r="C88"/>
  <c r="H88"/>
  <c r="M88"/>
  <c r="S88"/>
  <c r="X88"/>
  <c r="AC88"/>
  <c r="AI88"/>
  <c r="AN88"/>
  <c r="AP7" i="32"/>
  <c r="AP9"/>
  <c r="AP15"/>
  <c r="AP17"/>
  <c r="AP26"/>
  <c r="E28"/>
  <c r="F28" s="1"/>
  <c r="V28"/>
  <c r="AL28"/>
  <c r="AP32"/>
  <c r="AP37"/>
  <c r="AP39"/>
  <c r="AP65"/>
  <c r="AP83"/>
  <c r="J88"/>
  <c r="J19" i="29"/>
  <c r="AT35" i="31"/>
  <c r="Z53"/>
  <c r="AP53"/>
  <c r="AT61"/>
  <c r="AT70"/>
  <c r="AT72"/>
  <c r="V42" i="32"/>
  <c r="AL42"/>
  <c r="AP44"/>
  <c r="AP46"/>
  <c r="AP48"/>
  <c r="AK89"/>
  <c r="AP64"/>
  <c r="AP68"/>
  <c r="AP70"/>
  <c r="AP72"/>
  <c r="AP80"/>
  <c r="AP86"/>
  <c r="F88"/>
  <c r="D89" i="29"/>
  <c r="K89"/>
  <c r="U89"/>
  <c r="K89" i="32"/>
  <c r="AF89"/>
  <c r="Z18" i="29"/>
  <c r="X28"/>
  <c r="Y54"/>
  <c r="Z54" s="1"/>
  <c r="Z59"/>
  <c r="Z66"/>
  <c r="Z69"/>
  <c r="Z75"/>
  <c r="E89"/>
  <c r="Q89"/>
  <c r="AT17" i="31"/>
  <c r="AH18"/>
  <c r="AD41"/>
  <c r="AR53"/>
  <c r="AT48"/>
  <c r="AT51"/>
  <c r="AR66"/>
  <c r="F66"/>
  <c r="AS77"/>
  <c r="AT77" s="1"/>
  <c r="R77"/>
  <c r="D88"/>
  <c r="O88"/>
  <c r="Y88"/>
  <c r="Z88" s="1"/>
  <c r="AJ88"/>
  <c r="AM19" i="32"/>
  <c r="AP18"/>
  <c r="AH19"/>
  <c r="R28"/>
  <c r="F54"/>
  <c r="AM67"/>
  <c r="AP58"/>
  <c r="Z78"/>
  <c r="G89"/>
  <c r="R88"/>
  <c r="W89"/>
  <c r="AG89"/>
  <c r="AH89" s="1"/>
  <c r="D43" i="28"/>
  <c r="F18"/>
  <c r="Z5" i="29"/>
  <c r="Z7"/>
  <c r="Z11"/>
  <c r="Z13"/>
  <c r="W19"/>
  <c r="N19"/>
  <c r="Y28"/>
  <c r="Z36"/>
  <c r="Z38"/>
  <c r="Z39"/>
  <c r="Z40"/>
  <c r="C54"/>
  <c r="W54" s="1"/>
  <c r="Z52"/>
  <c r="R54"/>
  <c r="Z62"/>
  <c r="W67"/>
  <c r="Z68"/>
  <c r="Z71"/>
  <c r="Z73"/>
  <c r="Z77"/>
  <c r="N78"/>
  <c r="H89"/>
  <c r="M89"/>
  <c r="S89"/>
  <c r="AQ18" i="31"/>
  <c r="AT10"/>
  <c r="N18"/>
  <c r="AD18"/>
  <c r="AR41"/>
  <c r="J41"/>
  <c r="Z41"/>
  <c r="AP41"/>
  <c r="AS53"/>
  <c r="AT53" s="1"/>
  <c r="AT43"/>
  <c r="AT45"/>
  <c r="AT49"/>
  <c r="J53"/>
  <c r="AS66"/>
  <c r="AT66" s="1"/>
  <c r="R66"/>
  <c r="N77"/>
  <c r="AD77"/>
  <c r="AT80"/>
  <c r="AT81"/>
  <c r="E88"/>
  <c r="K88"/>
  <c r="P88"/>
  <c r="U88"/>
  <c r="AA88"/>
  <c r="AF88"/>
  <c r="AK88"/>
  <c r="AL88" s="1"/>
  <c r="AP11" i="32"/>
  <c r="AP13"/>
  <c r="N19"/>
  <c r="AD19"/>
  <c r="AP22"/>
  <c r="AP24"/>
  <c r="N28"/>
  <c r="AD28"/>
  <c r="AM42"/>
  <c r="AP30"/>
  <c r="AP34"/>
  <c r="AM54"/>
  <c r="AP53"/>
  <c r="R54"/>
  <c r="AN67"/>
  <c r="AP59"/>
  <c r="AP61"/>
  <c r="AP63"/>
  <c r="AD67"/>
  <c r="AM78"/>
  <c r="F78"/>
  <c r="V78"/>
  <c r="AP84"/>
  <c r="C89"/>
  <c r="H89"/>
  <c r="N88"/>
  <c r="S89"/>
  <c r="X89"/>
  <c r="AD88"/>
  <c r="P89" i="29"/>
  <c r="AM28" i="32"/>
  <c r="P89"/>
  <c r="AA89"/>
  <c r="Z9" i="29"/>
  <c r="Z14"/>
  <c r="Z16"/>
  <c r="R19"/>
  <c r="F42"/>
  <c r="Z43"/>
  <c r="V54"/>
  <c r="Z60"/>
  <c r="Z65"/>
  <c r="W78"/>
  <c r="R78"/>
  <c r="L89"/>
  <c r="R18" i="31"/>
  <c r="AQ41"/>
  <c r="AT34"/>
  <c r="N41"/>
  <c r="AT46"/>
  <c r="V66"/>
  <c r="AT68"/>
  <c r="AT76"/>
  <c r="AH77"/>
  <c r="AS87"/>
  <c r="I88"/>
  <c r="J88" s="1"/>
  <c r="T88"/>
  <c r="AE88"/>
  <c r="AO88"/>
  <c r="AP88" s="1"/>
  <c r="AP10" i="32"/>
  <c r="AP12"/>
  <c r="AP14"/>
  <c r="AP16"/>
  <c r="R19"/>
  <c r="AN28"/>
  <c r="AP27"/>
  <c r="AH28"/>
  <c r="AP33"/>
  <c r="V54"/>
  <c r="AI89"/>
  <c r="J78"/>
  <c r="AP81"/>
  <c r="AP87"/>
  <c r="L89"/>
  <c r="AB89"/>
  <c r="E43" i="28"/>
  <c r="F43" s="1"/>
  <c r="Z10" i="29"/>
  <c r="X19"/>
  <c r="Z20"/>
  <c r="Z23"/>
  <c r="Z29"/>
  <c r="Z31"/>
  <c r="Z33"/>
  <c r="Z35"/>
  <c r="W42"/>
  <c r="Z41"/>
  <c r="J42"/>
  <c r="Z44"/>
  <c r="Z45"/>
  <c r="Z46"/>
  <c r="Z53"/>
  <c r="N54"/>
  <c r="Z55"/>
  <c r="Z57"/>
  <c r="Z58"/>
  <c r="X67"/>
  <c r="Z67" s="1"/>
  <c r="V67"/>
  <c r="Z72"/>
  <c r="X78"/>
  <c r="J78"/>
  <c r="V78"/>
  <c r="Z80"/>
  <c r="G89"/>
  <c r="Z86"/>
  <c r="I89"/>
  <c r="O89"/>
  <c r="T89"/>
  <c r="AR18" i="31"/>
  <c r="AT5"/>
  <c r="AT9"/>
  <c r="J18"/>
  <c r="Z18"/>
  <c r="AS41"/>
  <c r="AT30"/>
  <c r="AT31"/>
  <c r="AT32"/>
  <c r="AT37"/>
  <c r="AT39"/>
  <c r="F41"/>
  <c r="V41"/>
  <c r="AL41"/>
  <c r="AT44"/>
  <c r="F53"/>
  <c r="R53"/>
  <c r="AH53"/>
  <c r="AT55"/>
  <c r="AT57"/>
  <c r="N66"/>
  <c r="Z66"/>
  <c r="AP66"/>
  <c r="AQ77"/>
  <c r="AT74"/>
  <c r="J77"/>
  <c r="Z77"/>
  <c r="AP77"/>
  <c r="AQ87"/>
  <c r="AT79"/>
  <c r="AT83"/>
  <c r="AT85"/>
  <c r="G88"/>
  <c r="L88"/>
  <c r="Q88"/>
  <c r="W88"/>
  <c r="AB88"/>
  <c r="AG88"/>
  <c r="AM88"/>
  <c r="AP6" i="32"/>
  <c r="AP8"/>
  <c r="J19"/>
  <c r="Z19"/>
  <c r="J28"/>
  <c r="Z28"/>
  <c r="AN42"/>
  <c r="AP31"/>
  <c r="AP35"/>
  <c r="AP38"/>
  <c r="AP40"/>
  <c r="N42"/>
  <c r="AD42"/>
  <c r="AN54"/>
  <c r="AP52"/>
  <c r="N54"/>
  <c r="AD54"/>
  <c r="AO67"/>
  <c r="AP67" s="1"/>
  <c r="AP56"/>
  <c r="AP60"/>
  <c r="AP62"/>
  <c r="J67"/>
  <c r="Z67"/>
  <c r="AN78"/>
  <c r="AP69"/>
  <c r="AP77"/>
  <c r="R78"/>
  <c r="AN88"/>
  <c r="AN89" s="1"/>
  <c r="AM88"/>
  <c r="AM89" s="1"/>
  <c r="D89"/>
  <c r="O89"/>
  <c r="T89"/>
  <c r="AE89"/>
  <c r="AJ89"/>
  <c r="AL89" s="1"/>
  <c r="AP42"/>
  <c r="AO28"/>
  <c r="AP28" s="1"/>
  <c r="AP21"/>
  <c r="AP5"/>
  <c r="AO19"/>
  <c r="AP19" s="1"/>
  <c r="AP20"/>
  <c r="AP29"/>
  <c r="AO54"/>
  <c r="AP55"/>
  <c r="AO78"/>
  <c r="AP79"/>
  <c r="AO88"/>
  <c r="E89"/>
  <c r="F89" s="1"/>
  <c r="I89"/>
  <c r="J89" s="1"/>
  <c r="M89"/>
  <c r="N89" s="1"/>
  <c r="Q89"/>
  <c r="U89"/>
  <c r="V89" s="1"/>
  <c r="Y89"/>
  <c r="AC89"/>
  <c r="AT87" i="31"/>
  <c r="AR88"/>
  <c r="F88"/>
  <c r="N88"/>
  <c r="V88"/>
  <c r="AD88"/>
  <c r="AS18"/>
  <c r="AT28"/>
  <c r="AT42"/>
  <c r="AT54"/>
  <c r="AT67"/>
  <c r="F87"/>
  <c r="J87"/>
  <c r="N87"/>
  <c r="R87"/>
  <c r="V87"/>
  <c r="Z87"/>
  <c r="AD87"/>
  <c r="AH87"/>
  <c r="AL87"/>
  <c r="AP87"/>
  <c r="AT78"/>
  <c r="C89" i="29"/>
  <c r="W88"/>
  <c r="Z28"/>
  <c r="N89"/>
  <c r="Y89"/>
  <c r="F89"/>
  <c r="R89"/>
  <c r="Y19"/>
  <c r="Z19" s="1"/>
  <c r="W39"/>
  <c r="Y42"/>
  <c r="Z42" s="1"/>
  <c r="W44"/>
  <c r="F54"/>
  <c r="F67"/>
  <c r="W71"/>
  <c r="Y78"/>
  <c r="W82"/>
  <c r="F88"/>
  <c r="J88"/>
  <c r="N88"/>
  <c r="R88"/>
  <c r="V88"/>
  <c r="X88"/>
  <c r="Y88"/>
  <c r="F13" i="28"/>
  <c r="Z88" i="29" l="1"/>
  <c r="AQ88" i="31"/>
  <c r="J89" i="29"/>
  <c r="AS88" i="31"/>
  <c r="AT88" s="1"/>
  <c r="V89" i="29"/>
  <c r="AP54" i="32"/>
  <c r="W89" i="29"/>
  <c r="AT18" i="31"/>
  <c r="AD89" i="32"/>
  <c r="R88" i="31"/>
  <c r="R89" i="32"/>
  <c r="Z78" i="29"/>
  <c r="Z89" i="32"/>
  <c r="AP78"/>
  <c r="AH88" i="31"/>
  <c r="AT41"/>
  <c r="X89" i="29"/>
  <c r="Z89" s="1"/>
  <c r="AP88" i="32"/>
  <c r="AO89"/>
  <c r="AP89" s="1"/>
  <c r="I87" i="27" l="1"/>
  <c r="J87" s="1"/>
  <c r="H87"/>
  <c r="G87"/>
  <c r="E87"/>
  <c r="D87"/>
  <c r="C87"/>
  <c r="J86"/>
  <c r="J85"/>
  <c r="J82"/>
  <c r="J79"/>
  <c r="J78"/>
  <c r="I77"/>
  <c r="H77"/>
  <c r="G77"/>
  <c r="E77"/>
  <c r="D77"/>
  <c r="F77" s="1"/>
  <c r="C77"/>
  <c r="J76"/>
  <c r="J75"/>
  <c r="J73"/>
  <c r="J70"/>
  <c r="I66"/>
  <c r="H66"/>
  <c r="G66"/>
  <c r="E66"/>
  <c r="D66"/>
  <c r="C66"/>
  <c r="J65"/>
  <c r="J64"/>
  <c r="J62"/>
  <c r="J61"/>
  <c r="J60"/>
  <c r="J59"/>
  <c r="J58"/>
  <c r="J56"/>
  <c r="J55"/>
  <c r="J54"/>
  <c r="I53"/>
  <c r="H53"/>
  <c r="G53"/>
  <c r="E53"/>
  <c r="D53"/>
  <c r="C53"/>
  <c r="J51"/>
  <c r="J50"/>
  <c r="J49"/>
  <c r="J48"/>
  <c r="J47"/>
  <c r="J46"/>
  <c r="J45"/>
  <c r="J44"/>
  <c r="I41"/>
  <c r="J41" s="1"/>
  <c r="H41"/>
  <c r="G41"/>
  <c r="E41"/>
  <c r="D41"/>
  <c r="C41"/>
  <c r="J40"/>
  <c r="J39"/>
  <c r="J38"/>
  <c r="J37"/>
  <c r="J36"/>
  <c r="J35"/>
  <c r="J34"/>
  <c r="J33"/>
  <c r="J32"/>
  <c r="J31"/>
  <c r="J30"/>
  <c r="J29"/>
  <c r="J28"/>
  <c r="I27"/>
  <c r="H27"/>
  <c r="G27"/>
  <c r="E27"/>
  <c r="D27"/>
  <c r="C27"/>
  <c r="J26"/>
  <c r="J25"/>
  <c r="J24"/>
  <c r="J23"/>
  <c r="J22"/>
  <c r="J21"/>
  <c r="J20"/>
  <c r="J19"/>
  <c r="I18"/>
  <c r="H18"/>
  <c r="G18"/>
  <c r="E18"/>
  <c r="E88" s="1"/>
  <c r="D18"/>
  <c r="C18"/>
  <c r="J17"/>
  <c r="J16"/>
  <c r="J15"/>
  <c r="J14"/>
  <c r="J13"/>
  <c r="J12"/>
  <c r="J11"/>
  <c r="J10"/>
  <c r="J9"/>
  <c r="J8"/>
  <c r="J7"/>
  <c r="J6"/>
  <c r="J5"/>
  <c r="J4"/>
  <c r="I14" i="25"/>
  <c r="I13"/>
  <c r="I11"/>
  <c r="I10"/>
  <c r="I9"/>
  <c r="I8"/>
  <c r="I7"/>
  <c r="I6"/>
  <c r="C5"/>
  <c r="B58" i="24"/>
  <c r="B60" i="23"/>
  <c r="B16" i="22"/>
  <c r="B34" s="1"/>
  <c r="D87" i="21"/>
  <c r="C87"/>
  <c r="D77"/>
  <c r="C77"/>
  <c r="D66"/>
  <c r="C66"/>
  <c r="D53"/>
  <c r="C53"/>
  <c r="D41"/>
  <c r="C41"/>
  <c r="D27"/>
  <c r="C27"/>
  <c r="D18"/>
  <c r="C18"/>
  <c r="F87" i="20"/>
  <c r="E87"/>
  <c r="D87"/>
  <c r="C87"/>
  <c r="G86"/>
  <c r="G85"/>
  <c r="G84"/>
  <c r="G83"/>
  <c r="G82"/>
  <c r="G81"/>
  <c r="G80"/>
  <c r="G79"/>
  <c r="G78"/>
  <c r="G87" s="1"/>
  <c r="F77"/>
  <c r="E77"/>
  <c r="D77"/>
  <c r="C77"/>
  <c r="G76"/>
  <c r="G75"/>
  <c r="G74"/>
  <c r="G73"/>
  <c r="G72"/>
  <c r="G71"/>
  <c r="G70"/>
  <c r="G69"/>
  <c r="G68"/>
  <c r="G67"/>
  <c r="F66"/>
  <c r="E66"/>
  <c r="D66"/>
  <c r="C66"/>
  <c r="G62"/>
  <c r="G61"/>
  <c r="G60"/>
  <c r="G59"/>
  <c r="G58"/>
  <c r="G57"/>
  <c r="G56"/>
  <c r="G55"/>
  <c r="G54"/>
  <c r="F53"/>
  <c r="E53"/>
  <c r="D53"/>
  <c r="C53"/>
  <c r="G52"/>
  <c r="G51"/>
  <c r="G50"/>
  <c r="G49"/>
  <c r="G48"/>
  <c r="G47"/>
  <c r="G46"/>
  <c r="G45"/>
  <c r="G44"/>
  <c r="G43"/>
  <c r="G42"/>
  <c r="F41"/>
  <c r="E41"/>
  <c r="D41"/>
  <c r="C41"/>
  <c r="G40"/>
  <c r="G39"/>
  <c r="G38"/>
  <c r="G37"/>
  <c r="G36"/>
  <c r="G35"/>
  <c r="G34"/>
  <c r="G33"/>
  <c r="G32"/>
  <c r="G31"/>
  <c r="G30"/>
  <c r="G29"/>
  <c r="G28"/>
  <c r="F27"/>
  <c r="E27"/>
  <c r="D27"/>
  <c r="C27"/>
  <c r="G26"/>
  <c r="G25"/>
  <c r="G24"/>
  <c r="G23"/>
  <c r="G22"/>
  <c r="G21"/>
  <c r="G20"/>
  <c r="G19"/>
  <c r="F18"/>
  <c r="E18"/>
  <c r="D18"/>
  <c r="C18"/>
  <c r="G17"/>
  <c r="G16"/>
  <c r="G15"/>
  <c r="G14"/>
  <c r="G13"/>
  <c r="G12"/>
  <c r="G11"/>
  <c r="G10"/>
  <c r="G9"/>
  <c r="G8"/>
  <c r="G7"/>
  <c r="G6"/>
  <c r="G5"/>
  <c r="G4"/>
  <c r="H87" i="19"/>
  <c r="G87"/>
  <c r="F87"/>
  <c r="E87"/>
  <c r="D87"/>
  <c r="C87"/>
  <c r="I86"/>
  <c r="I85"/>
  <c r="I84"/>
  <c r="I83"/>
  <c r="I82"/>
  <c r="I81"/>
  <c r="I80"/>
  <c r="I79"/>
  <c r="I78"/>
  <c r="I87" s="1"/>
  <c r="H77"/>
  <c r="G77"/>
  <c r="F77"/>
  <c r="E77"/>
  <c r="D77"/>
  <c r="C77"/>
  <c r="I76"/>
  <c r="I75"/>
  <c r="I74"/>
  <c r="I73"/>
  <c r="I72"/>
  <c r="I71"/>
  <c r="I70"/>
  <c r="I69"/>
  <c r="I68"/>
  <c r="I67"/>
  <c r="I77" s="1"/>
  <c r="H66"/>
  <c r="G66"/>
  <c r="F66"/>
  <c r="E66"/>
  <c r="D66"/>
  <c r="C66"/>
  <c r="I65"/>
  <c r="I64"/>
  <c r="I63"/>
  <c r="I62"/>
  <c r="I61"/>
  <c r="I60"/>
  <c r="I56"/>
  <c r="I55"/>
  <c r="I54"/>
  <c r="H53"/>
  <c r="G53"/>
  <c r="F53"/>
  <c r="E53"/>
  <c r="D53"/>
  <c r="C53"/>
  <c r="I52"/>
  <c r="I51"/>
  <c r="I50"/>
  <c r="I49"/>
  <c r="I48"/>
  <c r="I47"/>
  <c r="I46"/>
  <c r="I45"/>
  <c r="I44"/>
  <c r="I43"/>
  <c r="I42"/>
  <c r="I53" s="1"/>
  <c r="H41"/>
  <c r="G41"/>
  <c r="F41"/>
  <c r="E41"/>
  <c r="D41"/>
  <c r="C41"/>
  <c r="I40"/>
  <c r="I39"/>
  <c r="I38"/>
  <c r="I37"/>
  <c r="I36"/>
  <c r="I35"/>
  <c r="I34"/>
  <c r="I33"/>
  <c r="I32"/>
  <c r="I31"/>
  <c r="I30"/>
  <c r="I29"/>
  <c r="I28"/>
  <c r="H27"/>
  <c r="G27"/>
  <c r="F27"/>
  <c r="E27"/>
  <c r="D27"/>
  <c r="C27"/>
  <c r="I26"/>
  <c r="I25"/>
  <c r="I24"/>
  <c r="I23"/>
  <c r="I22"/>
  <c r="I21"/>
  <c r="I20"/>
  <c r="I19"/>
  <c r="H18"/>
  <c r="G18"/>
  <c r="F18"/>
  <c r="E18"/>
  <c r="D18"/>
  <c r="C18"/>
  <c r="I17"/>
  <c r="I16"/>
  <c r="I15"/>
  <c r="I14"/>
  <c r="I13"/>
  <c r="I12"/>
  <c r="I11"/>
  <c r="I10"/>
  <c r="I9"/>
  <c r="I8"/>
  <c r="I7"/>
  <c r="I6"/>
  <c r="I5"/>
  <c r="I4"/>
  <c r="F87" i="18"/>
  <c r="E87"/>
  <c r="D87"/>
  <c r="C87"/>
  <c r="G86"/>
  <c r="G85"/>
  <c r="G84"/>
  <c r="G83"/>
  <c r="G82"/>
  <c r="G81"/>
  <c r="G80"/>
  <c r="G79"/>
  <c r="G78"/>
  <c r="F77"/>
  <c r="E77"/>
  <c r="D77"/>
  <c r="C77"/>
  <c r="G76"/>
  <c r="G75"/>
  <c r="G74"/>
  <c r="G73"/>
  <c r="G72"/>
  <c r="G71"/>
  <c r="G70"/>
  <c r="G69"/>
  <c r="G68"/>
  <c r="G67"/>
  <c r="G77" s="1"/>
  <c r="F66"/>
  <c r="E66"/>
  <c r="D66"/>
  <c r="C66"/>
  <c r="G65"/>
  <c r="G64"/>
  <c r="G63"/>
  <c r="G62"/>
  <c r="G61"/>
  <c r="G60"/>
  <c r="G59"/>
  <c r="G58"/>
  <c r="G57"/>
  <c r="G56"/>
  <c r="G55"/>
  <c r="G54"/>
  <c r="F53"/>
  <c r="E53"/>
  <c r="D53"/>
  <c r="C53"/>
  <c r="G52"/>
  <c r="G51"/>
  <c r="G50"/>
  <c r="G49"/>
  <c r="G48"/>
  <c r="G47"/>
  <c r="G46"/>
  <c r="G45"/>
  <c r="G44"/>
  <c r="G43"/>
  <c r="G42"/>
  <c r="F41"/>
  <c r="E41"/>
  <c r="D41"/>
  <c r="C41"/>
  <c r="G40"/>
  <c r="G39"/>
  <c r="G38"/>
  <c r="G37"/>
  <c r="G36"/>
  <c r="G35"/>
  <c r="G34"/>
  <c r="G33"/>
  <c r="G32"/>
  <c r="G31"/>
  <c r="G30"/>
  <c r="G29"/>
  <c r="G28"/>
  <c r="G41" s="1"/>
  <c r="F27"/>
  <c r="E27"/>
  <c r="D27"/>
  <c r="C27"/>
  <c r="G26"/>
  <c r="G25"/>
  <c r="G24"/>
  <c r="G23"/>
  <c r="G22"/>
  <c r="G21"/>
  <c r="G20"/>
  <c r="G19"/>
  <c r="G27" s="1"/>
  <c r="F18"/>
  <c r="E18"/>
  <c r="D18"/>
  <c r="C18"/>
  <c r="G17"/>
  <c r="G16"/>
  <c r="G15"/>
  <c r="G14"/>
  <c r="G13"/>
  <c r="G12"/>
  <c r="G11"/>
  <c r="G10"/>
  <c r="G9"/>
  <c r="G8"/>
  <c r="G7"/>
  <c r="G6"/>
  <c r="G5"/>
  <c r="G4"/>
  <c r="F88" i="17"/>
  <c r="I87"/>
  <c r="H87"/>
  <c r="G87"/>
  <c r="E87"/>
  <c r="D87"/>
  <c r="C87"/>
  <c r="I77"/>
  <c r="H77"/>
  <c r="G77"/>
  <c r="E77"/>
  <c r="D77"/>
  <c r="C77"/>
  <c r="I66"/>
  <c r="H66"/>
  <c r="G66"/>
  <c r="E66"/>
  <c r="D66"/>
  <c r="C66"/>
  <c r="I53"/>
  <c r="H53"/>
  <c r="G53"/>
  <c r="E53"/>
  <c r="D53"/>
  <c r="C53"/>
  <c r="I41"/>
  <c r="H41"/>
  <c r="G41"/>
  <c r="E41"/>
  <c r="D41"/>
  <c r="C41"/>
  <c r="I27"/>
  <c r="H27"/>
  <c r="G27"/>
  <c r="E27"/>
  <c r="D27"/>
  <c r="C27"/>
  <c r="I18"/>
  <c r="H18"/>
  <c r="G18"/>
  <c r="E18"/>
  <c r="D18"/>
  <c r="C18"/>
  <c r="J17" i="16"/>
  <c r="J16"/>
  <c r="J15"/>
  <c r="J14" s="1"/>
  <c r="I14"/>
  <c r="H14"/>
  <c r="G14"/>
  <c r="F14"/>
  <c r="E14"/>
  <c r="D14"/>
  <c r="C14"/>
  <c r="B14"/>
  <c r="J13"/>
  <c r="J12"/>
  <c r="J11"/>
  <c r="J10"/>
  <c r="J9"/>
  <c r="J8"/>
  <c r="J7" s="1"/>
  <c r="I7"/>
  <c r="H7"/>
  <c r="G7"/>
  <c r="F7"/>
  <c r="E7"/>
  <c r="D7"/>
  <c r="C7"/>
  <c r="B7"/>
  <c r="J6"/>
  <c r="J5"/>
  <c r="J4"/>
  <c r="I4"/>
  <c r="H4"/>
  <c r="G4"/>
  <c r="F4"/>
  <c r="E4"/>
  <c r="D4"/>
  <c r="C4"/>
  <c r="B4"/>
  <c r="J14" i="15"/>
  <c r="J13"/>
  <c r="J12"/>
  <c r="J11"/>
  <c r="J10"/>
  <c r="J9"/>
  <c r="J8"/>
  <c r="J7"/>
  <c r="J6"/>
  <c r="J5"/>
  <c r="J4"/>
  <c r="G66" i="18" l="1"/>
  <c r="D88"/>
  <c r="F87" i="27"/>
  <c r="F88" i="19"/>
  <c r="F88" i="20"/>
  <c r="E88" i="17"/>
  <c r="G53" i="18"/>
  <c r="E88"/>
  <c r="I41" i="19"/>
  <c r="I66"/>
  <c r="C88"/>
  <c r="G88"/>
  <c r="G27" i="20"/>
  <c r="G41"/>
  <c r="G66"/>
  <c r="C88"/>
  <c r="C88" i="21"/>
  <c r="G88" i="27"/>
  <c r="J27"/>
  <c r="F41"/>
  <c r="I88" i="17"/>
  <c r="G88"/>
  <c r="G18" i="18"/>
  <c r="G87"/>
  <c r="F88"/>
  <c r="D88" i="19"/>
  <c r="H88"/>
  <c r="G53" i="20"/>
  <c r="G77"/>
  <c r="D88"/>
  <c r="D88" i="21"/>
  <c r="C88" i="27"/>
  <c r="H88"/>
  <c r="F27"/>
  <c r="J53"/>
  <c r="J66"/>
  <c r="D88" i="17"/>
  <c r="C88"/>
  <c r="H88"/>
  <c r="C88" i="18"/>
  <c r="I18" i="19"/>
  <c r="I27"/>
  <c r="E88"/>
  <c r="G18" i="20"/>
  <c r="E88"/>
  <c r="D88" i="27"/>
  <c r="F88" s="1"/>
  <c r="I88"/>
  <c r="F53"/>
  <c r="F66"/>
  <c r="J77"/>
  <c r="J88"/>
  <c r="F18"/>
  <c r="J18"/>
  <c r="I88" i="19"/>
  <c r="G88" i="18"/>
  <c r="G88" i="20" l="1"/>
  <c r="AA6" i="13"/>
  <c r="Z6"/>
  <c r="Y6"/>
  <c r="V6"/>
  <c r="S6"/>
  <c r="P6"/>
  <c r="M6"/>
  <c r="J6"/>
  <c r="G6"/>
  <c r="D6"/>
  <c r="AA5"/>
  <c r="AB5" s="1"/>
  <c r="Z5"/>
  <c r="Y5"/>
  <c r="V5"/>
  <c r="S5"/>
  <c r="P5"/>
  <c r="M5"/>
  <c r="J5"/>
  <c r="G5"/>
  <c r="D5"/>
  <c r="AA4"/>
  <c r="Z4"/>
  <c r="Y4"/>
  <c r="V4"/>
  <c r="S4"/>
  <c r="P4"/>
  <c r="M4"/>
  <c r="J4"/>
  <c r="G4"/>
  <c r="D4"/>
  <c r="AB4" l="1"/>
  <c r="AB6"/>
  <c r="T89" i="12"/>
  <c r="S89"/>
  <c r="R89"/>
  <c r="O89"/>
  <c r="L89"/>
  <c r="I89"/>
  <c r="F89"/>
  <c r="T88"/>
  <c r="S88"/>
  <c r="R88"/>
  <c r="O88"/>
  <c r="L88"/>
  <c r="I88"/>
  <c r="F88"/>
  <c r="T87"/>
  <c r="S87"/>
  <c r="R87"/>
  <c r="O87"/>
  <c r="L87"/>
  <c r="I87"/>
  <c r="T86"/>
  <c r="S86"/>
  <c r="R86"/>
  <c r="O86"/>
  <c r="L86"/>
  <c r="I86"/>
  <c r="F86"/>
  <c r="T85"/>
  <c r="S85"/>
  <c r="R85"/>
  <c r="O85"/>
  <c r="L85"/>
  <c r="I85"/>
  <c r="F85"/>
  <c r="T84"/>
  <c r="S84"/>
  <c r="R84"/>
  <c r="O84"/>
  <c r="L84"/>
  <c r="I84"/>
  <c r="F84"/>
  <c r="T83"/>
  <c r="S83"/>
  <c r="R83"/>
  <c r="O83"/>
  <c r="L83"/>
  <c r="I83"/>
  <c r="F83"/>
  <c r="T82"/>
  <c r="S82"/>
  <c r="R82"/>
  <c r="O82"/>
  <c r="L82"/>
  <c r="I82"/>
  <c r="F82"/>
  <c r="T81"/>
  <c r="U81" s="1"/>
  <c r="S81"/>
  <c r="R81"/>
  <c r="I81"/>
  <c r="F81"/>
  <c r="T80"/>
  <c r="S80"/>
  <c r="R80"/>
  <c r="O80"/>
  <c r="L80"/>
  <c r="I80"/>
  <c r="F80"/>
  <c r="T79"/>
  <c r="U79" s="1"/>
  <c r="S79"/>
  <c r="R79"/>
  <c r="O79"/>
  <c r="L79"/>
  <c r="I79"/>
  <c r="F79"/>
  <c r="T78"/>
  <c r="S78"/>
  <c r="R78"/>
  <c r="O78"/>
  <c r="L78"/>
  <c r="I78"/>
  <c r="F78"/>
  <c r="T77"/>
  <c r="U77" s="1"/>
  <c r="S77"/>
  <c r="R77"/>
  <c r="O77"/>
  <c r="L77"/>
  <c r="I77"/>
  <c r="F77"/>
  <c r="T76"/>
  <c r="S76"/>
  <c r="R76"/>
  <c r="O76"/>
  <c r="L76"/>
  <c r="I76"/>
  <c r="F76"/>
  <c r="T75"/>
  <c r="U75" s="1"/>
  <c r="S75"/>
  <c r="R75"/>
  <c r="O75"/>
  <c r="L75"/>
  <c r="I75"/>
  <c r="F75"/>
  <c r="T74"/>
  <c r="S74"/>
  <c r="R74"/>
  <c r="O74"/>
  <c r="L74"/>
  <c r="I74"/>
  <c r="F74"/>
  <c r="T73"/>
  <c r="U73" s="1"/>
  <c r="S73"/>
  <c r="R73"/>
  <c r="O73"/>
  <c r="L73"/>
  <c r="I73"/>
  <c r="F73"/>
  <c r="T72"/>
  <c r="S72"/>
  <c r="R72"/>
  <c r="O72"/>
  <c r="L72"/>
  <c r="I72"/>
  <c r="F72"/>
  <c r="T71"/>
  <c r="S71"/>
  <c r="R71"/>
  <c r="L71"/>
  <c r="T70"/>
  <c r="U70" s="1"/>
  <c r="S70"/>
  <c r="R70"/>
  <c r="O70"/>
  <c r="L70"/>
  <c r="I70"/>
  <c r="T69"/>
  <c r="U69" s="1"/>
  <c r="S69"/>
  <c r="R69"/>
  <c r="O69"/>
  <c r="L69"/>
  <c r="I69"/>
  <c r="T68"/>
  <c r="U68" s="1"/>
  <c r="S68"/>
  <c r="R68"/>
  <c r="O68"/>
  <c r="L68"/>
  <c r="I68"/>
  <c r="T67"/>
  <c r="U67" s="1"/>
  <c r="S67"/>
  <c r="R67"/>
  <c r="O67"/>
  <c r="L67"/>
  <c r="I67"/>
  <c r="F67"/>
  <c r="T66"/>
  <c r="S66"/>
  <c r="R66"/>
  <c r="O66"/>
  <c r="L66"/>
  <c r="I66"/>
  <c r="T65"/>
  <c r="S65"/>
  <c r="R65"/>
  <c r="O65"/>
  <c r="L65"/>
  <c r="I65"/>
  <c r="T64"/>
  <c r="S64"/>
  <c r="R64"/>
  <c r="O64"/>
  <c r="L64"/>
  <c r="I64"/>
  <c r="T63"/>
  <c r="S63"/>
  <c r="R63"/>
  <c r="O63"/>
  <c r="L63"/>
  <c r="T62"/>
  <c r="S62"/>
  <c r="R62"/>
  <c r="O62"/>
  <c r="L62"/>
  <c r="T61"/>
  <c r="S61"/>
  <c r="R61"/>
  <c r="O61"/>
  <c r="L61"/>
  <c r="I61"/>
  <c r="T60"/>
  <c r="S60"/>
  <c r="R60"/>
  <c r="O60"/>
  <c r="L60"/>
  <c r="I60"/>
  <c r="F60"/>
  <c r="T59"/>
  <c r="S59"/>
  <c r="R59"/>
  <c r="O59"/>
  <c r="L59"/>
  <c r="I59"/>
  <c r="T58"/>
  <c r="U58" s="1"/>
  <c r="S58"/>
  <c r="R58"/>
  <c r="O58"/>
  <c r="L58"/>
  <c r="I58"/>
  <c r="F58"/>
  <c r="T57"/>
  <c r="S57"/>
  <c r="R57"/>
  <c r="O57"/>
  <c r="L57"/>
  <c r="I57"/>
  <c r="F57"/>
  <c r="T56"/>
  <c r="U56" s="1"/>
  <c r="S56"/>
  <c r="R56"/>
  <c r="O56"/>
  <c r="L56"/>
  <c r="I56"/>
  <c r="F56"/>
  <c r="T55"/>
  <c r="S55"/>
  <c r="R55"/>
  <c r="O55"/>
  <c r="L55"/>
  <c r="I55"/>
  <c r="F55"/>
  <c r="T54"/>
  <c r="U54" s="1"/>
  <c r="S54"/>
  <c r="R54"/>
  <c r="O54"/>
  <c r="L54"/>
  <c r="I54"/>
  <c r="F54"/>
  <c r="T53"/>
  <c r="S53"/>
  <c r="R53"/>
  <c r="O53"/>
  <c r="L53"/>
  <c r="I53"/>
  <c r="T52"/>
  <c r="S52"/>
  <c r="R52"/>
  <c r="O52"/>
  <c r="L52"/>
  <c r="I52"/>
  <c r="F52"/>
  <c r="T51"/>
  <c r="U51" s="1"/>
  <c r="S51"/>
  <c r="R51"/>
  <c r="O51"/>
  <c r="L51"/>
  <c r="I51"/>
  <c r="F51"/>
  <c r="T50"/>
  <c r="S50"/>
  <c r="R50"/>
  <c r="O50"/>
  <c r="L50"/>
  <c r="I50"/>
  <c r="F50"/>
  <c r="T49"/>
  <c r="U49" s="1"/>
  <c r="S49"/>
  <c r="R49"/>
  <c r="O49"/>
  <c r="L49"/>
  <c r="I49"/>
  <c r="F49"/>
  <c r="T48"/>
  <c r="S48"/>
  <c r="R48"/>
  <c r="O48"/>
  <c r="L48"/>
  <c r="I48"/>
  <c r="F48"/>
  <c r="T47"/>
  <c r="U47" s="1"/>
  <c r="S47"/>
  <c r="R47"/>
  <c r="O47"/>
  <c r="L47"/>
  <c r="I47"/>
  <c r="F47"/>
  <c r="T46"/>
  <c r="S46"/>
  <c r="R46"/>
  <c r="O46"/>
  <c r="L46"/>
  <c r="I46"/>
  <c r="F46"/>
  <c r="T45"/>
  <c r="U45" s="1"/>
  <c r="S45"/>
  <c r="R45"/>
  <c r="O45"/>
  <c r="L45"/>
  <c r="I45"/>
  <c r="F45"/>
  <c r="T44"/>
  <c r="S44"/>
  <c r="R44"/>
  <c r="L44"/>
  <c r="T43"/>
  <c r="S43"/>
  <c r="L43"/>
  <c r="F43"/>
  <c r="T42"/>
  <c r="S42"/>
  <c r="R42"/>
  <c r="O42"/>
  <c r="L42"/>
  <c r="I42"/>
  <c r="F42"/>
  <c r="T41"/>
  <c r="S41"/>
  <c r="R41"/>
  <c r="O41"/>
  <c r="L41"/>
  <c r="I41"/>
  <c r="F41"/>
  <c r="T40"/>
  <c r="S40"/>
  <c r="R40"/>
  <c r="O40"/>
  <c r="L40"/>
  <c r="I40"/>
  <c r="F40"/>
  <c r="T39"/>
  <c r="S39"/>
  <c r="R39"/>
  <c r="O39"/>
  <c r="L39"/>
  <c r="I39"/>
  <c r="F39"/>
  <c r="T38"/>
  <c r="S38"/>
  <c r="R38"/>
  <c r="O38"/>
  <c r="L38"/>
  <c r="I38"/>
  <c r="F38"/>
  <c r="T37"/>
  <c r="U37" s="1"/>
  <c r="S37"/>
  <c r="R37"/>
  <c r="O37"/>
  <c r="L37"/>
  <c r="I37"/>
  <c r="F37"/>
  <c r="T36"/>
  <c r="S36"/>
  <c r="R36"/>
  <c r="O36"/>
  <c r="L36"/>
  <c r="I36"/>
  <c r="F36"/>
  <c r="T35"/>
  <c r="U35" s="1"/>
  <c r="S35"/>
  <c r="R35"/>
  <c r="O35"/>
  <c r="L35"/>
  <c r="I35"/>
  <c r="F35"/>
  <c r="T34"/>
  <c r="S34"/>
  <c r="R34"/>
  <c r="O34"/>
  <c r="L34"/>
  <c r="I34"/>
  <c r="F34"/>
  <c r="T33"/>
  <c r="U33" s="1"/>
  <c r="S33"/>
  <c r="O33"/>
  <c r="L33"/>
  <c r="I33"/>
  <c r="F33"/>
  <c r="T32"/>
  <c r="U32" s="1"/>
  <c r="S32"/>
  <c r="R32"/>
  <c r="O32"/>
  <c r="L32"/>
  <c r="I32"/>
  <c r="F32"/>
  <c r="T31"/>
  <c r="S31"/>
  <c r="R31"/>
  <c r="O31"/>
  <c r="L31"/>
  <c r="I31"/>
  <c r="F31"/>
  <c r="T30"/>
  <c r="U30" s="1"/>
  <c r="S30"/>
  <c r="R30"/>
  <c r="O30"/>
  <c r="L30"/>
  <c r="I30"/>
  <c r="F30"/>
  <c r="T29"/>
  <c r="S29"/>
  <c r="R29"/>
  <c r="O29"/>
  <c r="L29"/>
  <c r="I29"/>
  <c r="F29"/>
  <c r="T28"/>
  <c r="U28" s="1"/>
  <c r="S28"/>
  <c r="R28"/>
  <c r="O28"/>
  <c r="L28"/>
  <c r="I28"/>
  <c r="T27"/>
  <c r="U27" s="1"/>
  <c r="S27"/>
  <c r="R27"/>
  <c r="O27"/>
  <c r="L27"/>
  <c r="I27"/>
  <c r="T26"/>
  <c r="U26" s="1"/>
  <c r="S26"/>
  <c r="R26"/>
  <c r="O26"/>
  <c r="L26"/>
  <c r="I26"/>
  <c r="T25"/>
  <c r="U25" s="1"/>
  <c r="S25"/>
  <c r="R25"/>
  <c r="O25"/>
  <c r="L25"/>
  <c r="I25"/>
  <c r="T24"/>
  <c r="U24" s="1"/>
  <c r="S24"/>
  <c r="R24"/>
  <c r="O24"/>
  <c r="L24"/>
  <c r="I24"/>
  <c r="T23"/>
  <c r="U23" s="1"/>
  <c r="S23"/>
  <c r="R23"/>
  <c r="O23"/>
  <c r="L23"/>
  <c r="I23"/>
  <c r="T22"/>
  <c r="U22" s="1"/>
  <c r="S22"/>
  <c r="R22"/>
  <c r="O22"/>
  <c r="L22"/>
  <c r="I22"/>
  <c r="T21"/>
  <c r="U21" s="1"/>
  <c r="S21"/>
  <c r="R21"/>
  <c r="O21"/>
  <c r="L21"/>
  <c r="I21"/>
  <c r="T20"/>
  <c r="U20" s="1"/>
  <c r="S20"/>
  <c r="R20"/>
  <c r="O20"/>
  <c r="L20"/>
  <c r="I20"/>
  <c r="T19"/>
  <c r="U19" s="1"/>
  <c r="S19"/>
  <c r="R19"/>
  <c r="O19"/>
  <c r="L19"/>
  <c r="I19"/>
  <c r="F19"/>
  <c r="T18"/>
  <c r="S18"/>
  <c r="R18"/>
  <c r="O18"/>
  <c r="L18"/>
  <c r="I18"/>
  <c r="T17"/>
  <c r="S17"/>
  <c r="R17"/>
  <c r="O17"/>
  <c r="L17"/>
  <c r="I17"/>
  <c r="F17"/>
  <c r="T16"/>
  <c r="U16" s="1"/>
  <c r="S16"/>
  <c r="O16"/>
  <c r="L16"/>
  <c r="I16"/>
  <c r="F16"/>
  <c r="T15"/>
  <c r="U15" s="1"/>
  <c r="S15"/>
  <c r="R15"/>
  <c r="O15"/>
  <c r="L15"/>
  <c r="I15"/>
  <c r="F15"/>
  <c r="T14"/>
  <c r="S14"/>
  <c r="R14"/>
  <c r="O14"/>
  <c r="L14"/>
  <c r="I14"/>
  <c r="F14"/>
  <c r="T13"/>
  <c r="S13"/>
  <c r="R13"/>
  <c r="O13"/>
  <c r="L13"/>
  <c r="I13"/>
  <c r="F13"/>
  <c r="T12"/>
  <c r="S12"/>
  <c r="R12"/>
  <c r="O12"/>
  <c r="L12"/>
  <c r="I12"/>
  <c r="F12"/>
  <c r="T11"/>
  <c r="S11"/>
  <c r="R11"/>
  <c r="O11"/>
  <c r="L11"/>
  <c r="I11"/>
  <c r="F11"/>
  <c r="T10"/>
  <c r="S10"/>
  <c r="R10"/>
  <c r="O10"/>
  <c r="L10"/>
  <c r="I10"/>
  <c r="F10"/>
  <c r="T9"/>
  <c r="S9"/>
  <c r="R9"/>
  <c r="O9"/>
  <c r="L9"/>
  <c r="I9"/>
  <c r="F9"/>
  <c r="T8"/>
  <c r="S8"/>
  <c r="R8"/>
  <c r="O8"/>
  <c r="L8"/>
  <c r="I8"/>
  <c r="F8"/>
  <c r="T7"/>
  <c r="U7" s="1"/>
  <c r="S7"/>
  <c r="R7"/>
  <c r="O7"/>
  <c r="L7"/>
  <c r="I7"/>
  <c r="F7"/>
  <c r="T6"/>
  <c r="S6"/>
  <c r="R6"/>
  <c r="O6"/>
  <c r="L6"/>
  <c r="I6"/>
  <c r="F6"/>
  <c r="T5"/>
  <c r="U5" s="1"/>
  <c r="S5"/>
  <c r="R5"/>
  <c r="O5"/>
  <c r="L5"/>
  <c r="I5"/>
  <c r="F5"/>
  <c r="U83" l="1"/>
  <c r="U9"/>
  <c r="U11"/>
  <c r="U13"/>
  <c r="U39"/>
  <c r="U41"/>
  <c r="U59"/>
  <c r="U62"/>
  <c r="U71"/>
  <c r="U6"/>
  <c r="U10"/>
  <c r="U14"/>
  <c r="U17"/>
  <c r="U31"/>
  <c r="U34"/>
  <c r="U38"/>
  <c r="U42"/>
  <c r="U43"/>
  <c r="U44"/>
  <c r="U48"/>
  <c r="U52"/>
  <c r="U55"/>
  <c r="U61"/>
  <c r="U64"/>
  <c r="U66"/>
  <c r="U72"/>
  <c r="U76"/>
  <c r="U80"/>
  <c r="U82"/>
  <c r="U86"/>
  <c r="U89"/>
  <c r="U85"/>
  <c r="U88"/>
  <c r="U8"/>
  <c r="U12"/>
  <c r="U18"/>
  <c r="U29"/>
  <c r="U36"/>
  <c r="U40"/>
  <c r="U46"/>
  <c r="U50"/>
  <c r="U53"/>
  <c r="U57"/>
  <c r="U60"/>
  <c r="U63"/>
  <c r="U65"/>
  <c r="U74"/>
  <c r="U78"/>
  <c r="U84"/>
  <c r="U87"/>
  <c r="B33" i="11"/>
  <c r="B32"/>
  <c r="F26" i="10"/>
  <c r="E26"/>
  <c r="D26"/>
  <c r="C26"/>
  <c r="G26" s="1"/>
  <c r="F25"/>
  <c r="F27" s="1"/>
  <c r="E25"/>
  <c r="D25"/>
  <c r="D27" s="1"/>
  <c r="C27"/>
  <c r="H18"/>
  <c r="H17"/>
  <c r="H16"/>
  <c r="H15"/>
  <c r="H14"/>
  <c r="H13"/>
  <c r="H12"/>
  <c r="H11"/>
  <c r="H10"/>
  <c r="H9"/>
  <c r="H8"/>
  <c r="H7"/>
  <c r="H6"/>
  <c r="H5"/>
  <c r="F31" i="9"/>
  <c r="D31"/>
  <c r="C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E4"/>
  <c r="E27" i="10" l="1"/>
  <c r="G25"/>
  <c r="E31" i="9"/>
  <c r="H26" i="10"/>
  <c r="H25"/>
  <c r="H27" s="1"/>
  <c r="G27"/>
  <c r="E21" i="8"/>
  <c r="E12"/>
  <c r="G87" i="6"/>
  <c r="F87"/>
  <c r="H87" s="1"/>
  <c r="H86"/>
  <c r="H85"/>
  <c r="H84"/>
  <c r="H83"/>
  <c r="H82"/>
  <c r="H81"/>
  <c r="H80"/>
  <c r="H79"/>
  <c r="H78"/>
  <c r="G77"/>
  <c r="F77"/>
  <c r="H76"/>
  <c r="H75"/>
  <c r="H74"/>
  <c r="H73"/>
  <c r="H72"/>
  <c r="H71"/>
  <c r="H70"/>
  <c r="H69"/>
  <c r="H68"/>
  <c r="H67"/>
  <c r="G66"/>
  <c r="H66" s="1"/>
  <c r="F66"/>
  <c r="H65"/>
  <c r="H64"/>
  <c r="H63"/>
  <c r="H62"/>
  <c r="H61"/>
  <c r="H60"/>
  <c r="H59"/>
  <c r="H58"/>
  <c r="H57"/>
  <c r="H56"/>
  <c r="H55"/>
  <c r="H54"/>
  <c r="G53"/>
  <c r="H53" s="1"/>
  <c r="F53"/>
  <c r="H52"/>
  <c r="H51"/>
  <c r="H50"/>
  <c r="H49"/>
  <c r="H48"/>
  <c r="H47"/>
  <c r="H46"/>
  <c r="H45"/>
  <c r="H44"/>
  <c r="H43"/>
  <c r="H42"/>
  <c r="G41"/>
  <c r="F41"/>
  <c r="H40"/>
  <c r="H39"/>
  <c r="H38"/>
  <c r="H37"/>
  <c r="H36"/>
  <c r="H35"/>
  <c r="H34"/>
  <c r="H33"/>
  <c r="H32"/>
  <c r="H31"/>
  <c r="H30"/>
  <c r="H29"/>
  <c r="H28"/>
  <c r="G27"/>
  <c r="F27"/>
  <c r="H26"/>
  <c r="H25"/>
  <c r="H24"/>
  <c r="H23"/>
  <c r="H22"/>
  <c r="H21"/>
  <c r="H20"/>
  <c r="H19"/>
  <c r="G18"/>
  <c r="F4" i="5" s="1"/>
  <c r="F18" i="6"/>
  <c r="E4" i="5" s="1"/>
  <c r="H17" i="6"/>
  <c r="H16"/>
  <c r="H15"/>
  <c r="H14"/>
  <c r="H13"/>
  <c r="H12"/>
  <c r="H11"/>
  <c r="H10"/>
  <c r="H9"/>
  <c r="H8"/>
  <c r="H7"/>
  <c r="H6"/>
  <c r="H5"/>
  <c r="H4"/>
  <c r="P10" i="4"/>
  <c r="M10"/>
  <c r="J10"/>
  <c r="G10"/>
  <c r="D10"/>
  <c r="P9"/>
  <c r="M9"/>
  <c r="J9"/>
  <c r="G9"/>
  <c r="D9"/>
  <c r="P8"/>
  <c r="P7"/>
  <c r="M7"/>
  <c r="P6"/>
  <c r="M6"/>
  <c r="G6"/>
  <c r="P5"/>
  <c r="P4"/>
  <c r="M4"/>
  <c r="H41" i="6" l="1"/>
  <c r="H27"/>
  <c r="F88"/>
  <c r="E11" i="5" s="1"/>
  <c r="G88" i="6"/>
  <c r="H77"/>
  <c r="H18"/>
  <c r="G4" i="5" s="1"/>
  <c r="H88" i="6" l="1"/>
  <c r="G11" i="5" s="1"/>
  <c r="F11"/>
  <c r="V5" i="1"/>
  <c r="V6"/>
  <c r="V7"/>
  <c r="V8"/>
  <c r="V9"/>
  <c r="V10"/>
  <c r="V11"/>
  <c r="V12"/>
  <c r="V13"/>
  <c r="V14"/>
  <c r="V15"/>
  <c r="V16"/>
  <c r="V17"/>
  <c r="V19"/>
  <c r="V20"/>
  <c r="V21"/>
  <c r="V22"/>
  <c r="V23"/>
  <c r="V24"/>
  <c r="V25"/>
  <c r="V26"/>
  <c r="V28"/>
  <c r="V29"/>
  <c r="V30"/>
  <c r="V31"/>
  <c r="V32"/>
  <c r="V33"/>
  <c r="V34"/>
  <c r="V35"/>
  <c r="V36"/>
  <c r="V37"/>
  <c r="V38"/>
  <c r="V39"/>
  <c r="V40"/>
  <c r="V42"/>
  <c r="V43"/>
  <c r="V44"/>
  <c r="V45"/>
  <c r="V46"/>
  <c r="V47"/>
  <c r="V48"/>
  <c r="V49"/>
  <c r="V50"/>
  <c r="V51"/>
  <c r="V52"/>
  <c r="V54"/>
  <c r="V55"/>
  <c r="V56"/>
  <c r="V57"/>
  <c r="V58"/>
  <c r="V59"/>
  <c r="V60"/>
  <c r="V61"/>
  <c r="V62"/>
  <c r="V63"/>
  <c r="V64"/>
  <c r="V65"/>
  <c r="V67"/>
  <c r="V68"/>
  <c r="V69"/>
  <c r="V70"/>
  <c r="V71"/>
  <c r="V72"/>
  <c r="V73"/>
  <c r="V74"/>
  <c r="V75"/>
  <c r="V76"/>
  <c r="V78"/>
  <c r="V79"/>
  <c r="V80"/>
  <c r="V81"/>
  <c r="V82"/>
  <c r="V83"/>
  <c r="V84"/>
  <c r="V85"/>
  <c r="V86"/>
  <c r="V88"/>
  <c r="V4"/>
  <c r="U10"/>
  <c r="U11"/>
  <c r="U12"/>
  <c r="U13"/>
  <c r="U14"/>
  <c r="U15"/>
  <c r="U16"/>
  <c r="U17"/>
  <c r="U19"/>
  <c r="U20"/>
  <c r="U21"/>
  <c r="U22"/>
  <c r="U23"/>
  <c r="U24"/>
  <c r="U25"/>
  <c r="U26"/>
  <c r="U28"/>
  <c r="U29"/>
  <c r="U30"/>
  <c r="U31"/>
  <c r="U32"/>
  <c r="U33"/>
  <c r="U34"/>
  <c r="U35"/>
  <c r="U36"/>
  <c r="U37"/>
  <c r="U38"/>
  <c r="U39"/>
  <c r="U40"/>
  <c r="U42"/>
  <c r="U43"/>
  <c r="U44"/>
  <c r="U45"/>
  <c r="U46"/>
  <c r="U47"/>
  <c r="U48"/>
  <c r="U49"/>
  <c r="U50"/>
  <c r="U51"/>
  <c r="U52"/>
  <c r="U54"/>
  <c r="U55"/>
  <c r="U56"/>
  <c r="U57"/>
  <c r="U58"/>
  <c r="U59"/>
  <c r="U60"/>
  <c r="U61"/>
  <c r="U62"/>
  <c r="U63"/>
  <c r="U64"/>
  <c r="U65"/>
  <c r="U67"/>
  <c r="U68"/>
  <c r="U69"/>
  <c r="U70"/>
  <c r="U71"/>
  <c r="U72"/>
  <c r="U73"/>
  <c r="U74"/>
  <c r="U75"/>
  <c r="U76"/>
  <c r="U78"/>
  <c r="U79"/>
  <c r="U80"/>
  <c r="U81"/>
  <c r="U82"/>
  <c r="U83"/>
  <c r="U84"/>
  <c r="U85"/>
  <c r="U86"/>
  <c r="U5"/>
  <c r="U6"/>
  <c r="U7"/>
  <c r="U8"/>
  <c r="U9"/>
  <c r="U4"/>
  <c r="T5" i="2"/>
  <c r="U5"/>
  <c r="T6"/>
  <c r="U6"/>
  <c r="V6" s="1"/>
  <c r="T7"/>
  <c r="U7"/>
  <c r="T8"/>
  <c r="U8"/>
  <c r="V8" s="1"/>
  <c r="T9"/>
  <c r="U9"/>
  <c r="T10"/>
  <c r="U10"/>
  <c r="V10" s="1"/>
  <c r="T11"/>
  <c r="U11"/>
  <c r="U4"/>
  <c r="T4"/>
  <c r="T88" i="1"/>
  <c r="N88"/>
  <c r="K88"/>
  <c r="H88"/>
  <c r="E88"/>
  <c r="S87"/>
  <c r="R87"/>
  <c r="P87"/>
  <c r="O87"/>
  <c r="M87"/>
  <c r="L87"/>
  <c r="J87"/>
  <c r="I87"/>
  <c r="G87"/>
  <c r="F87"/>
  <c r="D87"/>
  <c r="V87" s="1"/>
  <c r="C87"/>
  <c r="T86"/>
  <c r="Q86"/>
  <c r="H86"/>
  <c r="E86"/>
  <c r="T85"/>
  <c r="Q85"/>
  <c r="N85"/>
  <c r="K85"/>
  <c r="H85"/>
  <c r="E85"/>
  <c r="T84"/>
  <c r="Q84"/>
  <c r="K84"/>
  <c r="H84"/>
  <c r="E84"/>
  <c r="T83"/>
  <c r="Q83"/>
  <c r="K83"/>
  <c r="H83"/>
  <c r="E83"/>
  <c r="T82"/>
  <c r="Q82"/>
  <c r="N82"/>
  <c r="K82"/>
  <c r="H82"/>
  <c r="E82"/>
  <c r="T81"/>
  <c r="Q81"/>
  <c r="K81"/>
  <c r="H81"/>
  <c r="E81"/>
  <c r="T80"/>
  <c r="Q80"/>
  <c r="N80"/>
  <c r="K80"/>
  <c r="H80"/>
  <c r="E80"/>
  <c r="T79"/>
  <c r="Q79"/>
  <c r="N79"/>
  <c r="K79"/>
  <c r="H79"/>
  <c r="E79"/>
  <c r="T78"/>
  <c r="Q78"/>
  <c r="N78"/>
  <c r="K78"/>
  <c r="H78"/>
  <c r="E78"/>
  <c r="S77"/>
  <c r="R77"/>
  <c r="P77"/>
  <c r="O77"/>
  <c r="M77"/>
  <c r="L77"/>
  <c r="J77"/>
  <c r="I77"/>
  <c r="G77"/>
  <c r="F77"/>
  <c r="D77"/>
  <c r="C77"/>
  <c r="T76"/>
  <c r="Q76"/>
  <c r="K76"/>
  <c r="H76"/>
  <c r="E76"/>
  <c r="T75"/>
  <c r="Q75"/>
  <c r="N75"/>
  <c r="K75"/>
  <c r="H75"/>
  <c r="E75"/>
  <c r="T74"/>
  <c r="Q74"/>
  <c r="N74"/>
  <c r="K74"/>
  <c r="H74"/>
  <c r="E74"/>
  <c r="T73"/>
  <c r="Q73"/>
  <c r="N73"/>
  <c r="K73"/>
  <c r="H73"/>
  <c r="E73"/>
  <c r="T72"/>
  <c r="Q72"/>
  <c r="K72"/>
  <c r="H72"/>
  <c r="E72"/>
  <c r="T71"/>
  <c r="Q71"/>
  <c r="N71"/>
  <c r="K71"/>
  <c r="H71"/>
  <c r="E71"/>
  <c r="T70"/>
  <c r="Q70"/>
  <c r="N70"/>
  <c r="K70"/>
  <c r="H70"/>
  <c r="E70"/>
  <c r="T69"/>
  <c r="Q69"/>
  <c r="N69"/>
  <c r="K69"/>
  <c r="H69"/>
  <c r="E69"/>
  <c r="T68"/>
  <c r="Q68"/>
  <c r="N68"/>
  <c r="K68"/>
  <c r="H68"/>
  <c r="E68"/>
  <c r="T67"/>
  <c r="Q67"/>
  <c r="N67"/>
  <c r="K67"/>
  <c r="H67"/>
  <c r="E67"/>
  <c r="S66"/>
  <c r="R66"/>
  <c r="P66"/>
  <c r="O66"/>
  <c r="M66"/>
  <c r="L66"/>
  <c r="J66"/>
  <c r="I66"/>
  <c r="G66"/>
  <c r="F66"/>
  <c r="D66"/>
  <c r="C66"/>
  <c r="U66" s="1"/>
  <c r="T65"/>
  <c r="Q65"/>
  <c r="N65"/>
  <c r="K65"/>
  <c r="H65"/>
  <c r="E65"/>
  <c r="T64"/>
  <c r="Q64"/>
  <c r="N64"/>
  <c r="K64"/>
  <c r="H64"/>
  <c r="E64"/>
  <c r="T63"/>
  <c r="Q63"/>
  <c r="K63"/>
  <c r="H63"/>
  <c r="E63"/>
  <c r="T62"/>
  <c r="Q62"/>
  <c r="H62"/>
  <c r="E62"/>
  <c r="T61"/>
  <c r="Q61"/>
  <c r="H61"/>
  <c r="E61"/>
  <c r="T60"/>
  <c r="Q60"/>
  <c r="N60"/>
  <c r="K60"/>
  <c r="H60"/>
  <c r="E60"/>
  <c r="T59"/>
  <c r="Q59"/>
  <c r="H59"/>
  <c r="E59"/>
  <c r="T58"/>
  <c r="Q58"/>
  <c r="K58"/>
  <c r="H58"/>
  <c r="E58"/>
  <c r="T57"/>
  <c r="Q57"/>
  <c r="N57"/>
  <c r="K57"/>
  <c r="H57"/>
  <c r="E57"/>
  <c r="T56"/>
  <c r="Q56"/>
  <c r="N56"/>
  <c r="K56"/>
  <c r="H56"/>
  <c r="E56"/>
  <c r="T55"/>
  <c r="Q55"/>
  <c r="N55"/>
  <c r="K55"/>
  <c r="H55"/>
  <c r="E55"/>
  <c r="T54"/>
  <c r="Q54"/>
  <c r="N54"/>
  <c r="K54"/>
  <c r="H54"/>
  <c r="E54"/>
  <c r="S53"/>
  <c r="R53"/>
  <c r="P53"/>
  <c r="O53"/>
  <c r="M53"/>
  <c r="L53"/>
  <c r="J53"/>
  <c r="I53"/>
  <c r="G53"/>
  <c r="F53"/>
  <c r="D53"/>
  <c r="C53"/>
  <c r="U53" s="1"/>
  <c r="T52"/>
  <c r="Q52"/>
  <c r="N52"/>
  <c r="K52"/>
  <c r="H52"/>
  <c r="E52"/>
  <c r="T51"/>
  <c r="Q51"/>
  <c r="N51"/>
  <c r="K51"/>
  <c r="H51"/>
  <c r="E51"/>
  <c r="T50"/>
  <c r="Q50"/>
  <c r="N50"/>
  <c r="K50"/>
  <c r="H50"/>
  <c r="E50"/>
  <c r="T49"/>
  <c r="Q49"/>
  <c r="N49"/>
  <c r="K49"/>
  <c r="H49"/>
  <c r="E49"/>
  <c r="T48"/>
  <c r="Q48"/>
  <c r="N48"/>
  <c r="K48"/>
  <c r="H48"/>
  <c r="E48"/>
  <c r="T47"/>
  <c r="Q47"/>
  <c r="N47"/>
  <c r="K47"/>
  <c r="H47"/>
  <c r="E47"/>
  <c r="T46"/>
  <c r="Q46"/>
  <c r="N46"/>
  <c r="K46"/>
  <c r="H46"/>
  <c r="E46"/>
  <c r="T45"/>
  <c r="Q45"/>
  <c r="N45"/>
  <c r="K45"/>
  <c r="H45"/>
  <c r="E45"/>
  <c r="T44"/>
  <c r="Q44"/>
  <c r="N44"/>
  <c r="K44"/>
  <c r="H44"/>
  <c r="E44"/>
  <c r="T43"/>
  <c r="Q43"/>
  <c r="N43"/>
  <c r="H43"/>
  <c r="T42"/>
  <c r="Q42"/>
  <c r="N42"/>
  <c r="S41"/>
  <c r="R41"/>
  <c r="P41"/>
  <c r="O41"/>
  <c r="M41"/>
  <c r="L41"/>
  <c r="J41"/>
  <c r="I41"/>
  <c r="G41"/>
  <c r="F41"/>
  <c r="D41"/>
  <c r="V41" s="1"/>
  <c r="C41"/>
  <c r="T40"/>
  <c r="Q40"/>
  <c r="K40"/>
  <c r="H40"/>
  <c r="E40"/>
  <c r="T39"/>
  <c r="Q39"/>
  <c r="N39"/>
  <c r="K39"/>
  <c r="H39"/>
  <c r="E39"/>
  <c r="T38"/>
  <c r="Q38"/>
  <c r="K38"/>
  <c r="H38"/>
  <c r="E38"/>
  <c r="T37"/>
  <c r="Q37"/>
  <c r="N37"/>
  <c r="K37"/>
  <c r="H37"/>
  <c r="E37"/>
  <c r="T36"/>
  <c r="Q36"/>
  <c r="N36"/>
  <c r="K36"/>
  <c r="H36"/>
  <c r="E36"/>
  <c r="T35"/>
  <c r="Q35"/>
  <c r="N35"/>
  <c r="K35"/>
  <c r="H35"/>
  <c r="E35"/>
  <c r="T34"/>
  <c r="Q34"/>
  <c r="K34"/>
  <c r="H34"/>
  <c r="E34"/>
  <c r="T33"/>
  <c r="Q33"/>
  <c r="N33"/>
  <c r="K33"/>
  <c r="H33"/>
  <c r="E33"/>
  <c r="T32"/>
  <c r="Q32"/>
  <c r="N32"/>
  <c r="K32"/>
  <c r="H32"/>
  <c r="E32"/>
  <c r="T31"/>
  <c r="Q31"/>
  <c r="N31"/>
  <c r="K31"/>
  <c r="H31"/>
  <c r="E31"/>
  <c r="T30"/>
  <c r="Q30"/>
  <c r="K30"/>
  <c r="H30"/>
  <c r="E30"/>
  <c r="T29"/>
  <c r="Q29"/>
  <c r="K29"/>
  <c r="H29"/>
  <c r="E29"/>
  <c r="T28"/>
  <c r="Q28"/>
  <c r="N28"/>
  <c r="K28"/>
  <c r="H28"/>
  <c r="E28"/>
  <c r="S27"/>
  <c r="R27"/>
  <c r="P27"/>
  <c r="O27"/>
  <c r="M27"/>
  <c r="L27"/>
  <c r="J27"/>
  <c r="I27"/>
  <c r="D27"/>
  <c r="C27"/>
  <c r="T26"/>
  <c r="Q26"/>
  <c r="E26"/>
  <c r="T25"/>
  <c r="Q25"/>
  <c r="K25"/>
  <c r="E25"/>
  <c r="T24"/>
  <c r="Q24"/>
  <c r="K24"/>
  <c r="E24"/>
  <c r="T23"/>
  <c r="Q23"/>
  <c r="K23"/>
  <c r="E23"/>
  <c r="T22"/>
  <c r="Q22"/>
  <c r="E22"/>
  <c r="T21"/>
  <c r="Q21"/>
  <c r="K21"/>
  <c r="E21"/>
  <c r="Q20"/>
  <c r="K20"/>
  <c r="E20"/>
  <c r="Q19"/>
  <c r="K19"/>
  <c r="E19"/>
  <c r="S18"/>
  <c r="R18"/>
  <c r="P18"/>
  <c r="O18"/>
  <c r="M18"/>
  <c r="L18"/>
  <c r="J18"/>
  <c r="I18"/>
  <c r="G18"/>
  <c r="F18"/>
  <c r="D18"/>
  <c r="C18"/>
  <c r="T17"/>
  <c r="Q17"/>
  <c r="N17"/>
  <c r="K17"/>
  <c r="H17"/>
  <c r="E17"/>
  <c r="Q16"/>
  <c r="N16"/>
  <c r="K16"/>
  <c r="H16"/>
  <c r="E16"/>
  <c r="T15"/>
  <c r="Q15"/>
  <c r="N15"/>
  <c r="K15"/>
  <c r="H15"/>
  <c r="E15"/>
  <c r="T14"/>
  <c r="Q14"/>
  <c r="N14"/>
  <c r="K14"/>
  <c r="H14"/>
  <c r="E14"/>
  <c r="T13"/>
  <c r="Q13"/>
  <c r="N13"/>
  <c r="K13"/>
  <c r="H13"/>
  <c r="E13"/>
  <c r="T12"/>
  <c r="Q12"/>
  <c r="N12"/>
  <c r="K12"/>
  <c r="H12"/>
  <c r="E12"/>
  <c r="T11"/>
  <c r="Q11"/>
  <c r="N11"/>
  <c r="K11"/>
  <c r="H11"/>
  <c r="E11"/>
  <c r="Q10"/>
  <c r="N10"/>
  <c r="K10"/>
  <c r="H10"/>
  <c r="E10"/>
  <c r="T9"/>
  <c r="Q9"/>
  <c r="N9"/>
  <c r="K9"/>
  <c r="H9"/>
  <c r="E9"/>
  <c r="T8"/>
  <c r="Q8"/>
  <c r="N8"/>
  <c r="K8"/>
  <c r="H8"/>
  <c r="E8"/>
  <c r="T7"/>
  <c r="Q7"/>
  <c r="N7"/>
  <c r="K7"/>
  <c r="H7"/>
  <c r="E7"/>
  <c r="T6"/>
  <c r="Q6"/>
  <c r="N6"/>
  <c r="K6"/>
  <c r="H6"/>
  <c r="E6"/>
  <c r="T5"/>
  <c r="Q5"/>
  <c r="N5"/>
  <c r="K5"/>
  <c r="H5"/>
  <c r="E5"/>
  <c r="T4"/>
  <c r="Q4"/>
  <c r="N4"/>
  <c r="K4"/>
  <c r="H4"/>
  <c r="E4"/>
  <c r="V4" i="2" l="1"/>
  <c r="W64" i="1"/>
  <c r="W60"/>
  <c r="W56"/>
  <c r="W51"/>
  <c r="W47"/>
  <c r="W43"/>
  <c r="W16"/>
  <c r="W12"/>
  <c r="W8"/>
  <c r="W76"/>
  <c r="W72"/>
  <c r="W68"/>
  <c r="W63"/>
  <c r="W59"/>
  <c r="W55"/>
  <c r="W24"/>
  <c r="W20"/>
  <c r="W15"/>
  <c r="W11"/>
  <c r="W7"/>
  <c r="V53"/>
  <c r="W53" s="1"/>
  <c r="V66"/>
  <c r="W84"/>
  <c r="W80"/>
  <c r="W75"/>
  <c r="W71"/>
  <c r="W67"/>
  <c r="W40"/>
  <c r="W36"/>
  <c r="W32"/>
  <c r="W28"/>
  <c r="W23"/>
  <c r="W19"/>
  <c r="U77"/>
  <c r="V11" i="2"/>
  <c r="V9"/>
  <c r="V7"/>
  <c r="V5"/>
  <c r="W83" i="1"/>
  <c r="W79"/>
  <c r="W52"/>
  <c r="W48"/>
  <c r="W44"/>
  <c r="W39"/>
  <c r="W35"/>
  <c r="W31"/>
  <c r="W66"/>
  <c r="U18"/>
  <c r="U27"/>
  <c r="W86"/>
  <c r="W82"/>
  <c r="W78"/>
  <c r="W73"/>
  <c r="W69"/>
  <c r="W65"/>
  <c r="W61"/>
  <c r="W57"/>
  <c r="W49"/>
  <c r="W45"/>
  <c r="W37"/>
  <c r="W33"/>
  <c r="W29"/>
  <c r="W26"/>
  <c r="W22"/>
  <c r="W17"/>
  <c r="W13"/>
  <c r="W9"/>
  <c r="W5"/>
  <c r="V18"/>
  <c r="V27"/>
  <c r="U41"/>
  <c r="W41" s="1"/>
  <c r="V77"/>
  <c r="W77" s="1"/>
  <c r="U87"/>
  <c r="W87" s="1"/>
  <c r="W4"/>
  <c r="W85"/>
  <c r="W81"/>
  <c r="W74"/>
  <c r="W70"/>
  <c r="W62"/>
  <c r="W58"/>
  <c r="W54"/>
  <c r="W50"/>
  <c r="W46"/>
  <c r="W42"/>
  <c r="W38"/>
  <c r="W34"/>
  <c r="W30"/>
  <c r="W25"/>
  <c r="W21"/>
  <c r="W14"/>
  <c r="W10"/>
  <c r="W6"/>
  <c r="Q18"/>
  <c r="K27"/>
  <c r="Q27"/>
  <c r="Q53"/>
  <c r="Q66"/>
  <c r="H18"/>
  <c r="T18"/>
  <c r="T53"/>
  <c r="N66"/>
  <c r="T66"/>
  <c r="N18"/>
  <c r="T27"/>
  <c r="H66"/>
  <c r="H53"/>
  <c r="N53"/>
  <c r="E18"/>
  <c r="E27"/>
  <c r="E53"/>
  <c r="E66"/>
  <c r="E77"/>
  <c r="E41"/>
  <c r="N41"/>
  <c r="Q41"/>
  <c r="T41"/>
  <c r="K18"/>
  <c r="H41"/>
  <c r="K41"/>
  <c r="K53"/>
  <c r="K66"/>
  <c r="H77"/>
  <c r="E87"/>
  <c r="H87"/>
  <c r="K87"/>
  <c r="N87"/>
  <c r="Q87"/>
  <c r="T87"/>
  <c r="K77"/>
  <c r="N77"/>
  <c r="Q77"/>
  <c r="T77"/>
  <c r="O88"/>
  <c r="U88" s="1"/>
  <c r="W88" s="1"/>
  <c r="W27" l="1"/>
  <c r="W18"/>
  <c r="Q88"/>
</calcChain>
</file>

<file path=xl/sharedStrings.xml><?xml version="1.0" encoding="utf-8"?>
<sst xmlns="http://schemas.openxmlformats.org/spreadsheetml/2006/main" count="14697" uniqueCount="2223">
  <si>
    <t>Province</t>
  </si>
  <si>
    <t>TAPLEJUNG</t>
  </si>
  <si>
    <t>SANKHUWASHAVA</t>
  </si>
  <si>
    <t>SOLUKHUMBU</t>
  </si>
  <si>
    <t>PANCHTHAR</t>
  </si>
  <si>
    <t>ILLAM</t>
  </si>
  <si>
    <t>TERHATHUM</t>
  </si>
  <si>
    <t>DHANKUTA</t>
  </si>
  <si>
    <t>BHOJPUR</t>
  </si>
  <si>
    <t>KHOTANG</t>
  </si>
  <si>
    <t>OKHALDHUNGA</t>
  </si>
  <si>
    <t>UDAYAPUR</t>
  </si>
  <si>
    <t>JHAPA</t>
  </si>
  <si>
    <t>MORANG</t>
  </si>
  <si>
    <t>SUNSARI</t>
  </si>
  <si>
    <t>SAPTARI</t>
  </si>
  <si>
    <t>SIRAHA</t>
  </si>
  <si>
    <t>DHANUSHA</t>
  </si>
  <si>
    <t>MAHOTTARI</t>
  </si>
  <si>
    <t>SARLAHI</t>
  </si>
  <si>
    <t>RAUTAHAT</t>
  </si>
  <si>
    <t>BARA</t>
  </si>
  <si>
    <t>PARSA</t>
  </si>
  <si>
    <t>DOLAKHA</t>
  </si>
  <si>
    <t>SINDHUPALCHOK</t>
  </si>
  <si>
    <t>RASUWA</t>
  </si>
  <si>
    <t>RAMECHAP</t>
  </si>
  <si>
    <t>SINDHULI</t>
  </si>
  <si>
    <t>KAVRE</t>
  </si>
  <si>
    <t>BHAKTAPUR</t>
  </si>
  <si>
    <t>LALITPUR</t>
  </si>
  <si>
    <t>KATHMANDU</t>
  </si>
  <si>
    <t>NUWAKOT</t>
  </si>
  <si>
    <t>DHADING</t>
  </si>
  <si>
    <t>MAKWANPUR</t>
  </si>
  <si>
    <t>CHITWAN</t>
  </si>
  <si>
    <t>MANANG</t>
  </si>
  <si>
    <t>MUSTANG</t>
  </si>
  <si>
    <t>GORKHA</t>
  </si>
  <si>
    <t>LAMJUNG</t>
  </si>
  <si>
    <t>TANAHU</t>
  </si>
  <si>
    <t>KASKI</t>
  </si>
  <si>
    <t>PARBAT</t>
  </si>
  <si>
    <t>SYANGJA</t>
  </si>
  <si>
    <t>MYAGDI</t>
  </si>
  <si>
    <t>BAGLUNG</t>
  </si>
  <si>
    <t>NAWALPARASI EAST</t>
  </si>
  <si>
    <t>PALPA</t>
  </si>
  <si>
    <t>GULMI</t>
  </si>
  <si>
    <t>ARGHAKHANCHI</t>
  </si>
  <si>
    <t>NAWALPARASI west</t>
  </si>
  <si>
    <t>RUPANDEHI</t>
  </si>
  <si>
    <t>KAPILBASTU</t>
  </si>
  <si>
    <t>DANG</t>
  </si>
  <si>
    <t>BANKE</t>
  </si>
  <si>
    <t>BARDIYA</t>
  </si>
  <si>
    <t>RUKUM East</t>
  </si>
  <si>
    <t>PYUTHAN</t>
  </si>
  <si>
    <t>ROLPA</t>
  </si>
  <si>
    <t>DOLPA</t>
  </si>
  <si>
    <t>MUGU</t>
  </si>
  <si>
    <t>HUMLA</t>
  </si>
  <si>
    <t>JUMLA</t>
  </si>
  <si>
    <t>KALIKOT</t>
  </si>
  <si>
    <t>Rukum west</t>
  </si>
  <si>
    <t>SALYAN</t>
  </si>
  <si>
    <t>JAJARKOT</t>
  </si>
  <si>
    <t>DAILEKH</t>
  </si>
  <si>
    <t>SURKHET</t>
  </si>
  <si>
    <t>BAJURA</t>
  </si>
  <si>
    <t>BAJHANG</t>
  </si>
  <si>
    <t>DARCHULA</t>
  </si>
  <si>
    <t>ACHHAM</t>
  </si>
  <si>
    <t>DOTI</t>
  </si>
  <si>
    <t>BAITADI</t>
  </si>
  <si>
    <t>DADELDHURA</t>
  </si>
  <si>
    <t>KAILALI</t>
  </si>
  <si>
    <t>KANCHANPUR</t>
  </si>
  <si>
    <t>N E P A L :</t>
  </si>
  <si>
    <t>Gandaki</t>
  </si>
  <si>
    <t>Karnali</t>
  </si>
  <si>
    <t>Sudurpaschim</t>
  </si>
  <si>
    <t>YEAR</t>
  </si>
  <si>
    <t xml:space="preserve">  PADDY</t>
  </si>
  <si>
    <t xml:space="preserve">  MAIZE</t>
  </si>
  <si>
    <t xml:space="preserve"> MILLET</t>
  </si>
  <si>
    <t>BUCKWHEAT</t>
  </si>
  <si>
    <t>WHEAT</t>
  </si>
  <si>
    <t xml:space="preserve"> BARLEY</t>
  </si>
  <si>
    <t>AREA</t>
  </si>
  <si>
    <t>PROD.</t>
  </si>
  <si>
    <t>YIELD</t>
  </si>
  <si>
    <t>2008/09</t>
  </si>
  <si>
    <t>2009/10</t>
  </si>
  <si>
    <t>2010/11</t>
  </si>
  <si>
    <t>2011/12</t>
  </si>
  <si>
    <t>2012/13</t>
  </si>
  <si>
    <t>2013/14</t>
  </si>
  <si>
    <t>2014/15</t>
  </si>
  <si>
    <t>2015/16</t>
  </si>
  <si>
    <t>2016/17</t>
  </si>
  <si>
    <t>Subtotal Gandaki</t>
  </si>
  <si>
    <t xml:space="preserve"> Subtotal Karnali</t>
  </si>
  <si>
    <t xml:space="preserve">  Paddy</t>
  </si>
  <si>
    <t>Maize</t>
  </si>
  <si>
    <t>Millet</t>
  </si>
  <si>
    <t>Buckwheat</t>
  </si>
  <si>
    <t xml:space="preserve">   Wheat</t>
  </si>
  <si>
    <t xml:space="preserve"> Barley  </t>
  </si>
  <si>
    <t>Subtotal Province 1</t>
  </si>
  <si>
    <t>Subtotal Province 2</t>
  </si>
  <si>
    <t>Subtotal Province 3</t>
  </si>
  <si>
    <t>Subtotal 5</t>
  </si>
  <si>
    <t xml:space="preserve">Area </t>
  </si>
  <si>
    <t xml:space="preserve">Production </t>
  </si>
  <si>
    <t xml:space="preserve">Yield </t>
  </si>
  <si>
    <t>2017/18</t>
  </si>
  <si>
    <t>Subtotal Sudurpashchim</t>
  </si>
  <si>
    <t>Sudurpashchim</t>
  </si>
  <si>
    <r>
      <t xml:space="preserve">Table 1.1 :  Area, Production and Yield by Major Cereal Crops  Last Ten Years                                                                                                             </t>
    </r>
    <r>
      <rPr>
        <sz val="9"/>
        <rFont val="Times New Roman"/>
        <family val="1"/>
      </rPr>
      <t>Area in Hectare, Production in Metric Ton, Yield in Kg Per Hectare</t>
    </r>
  </si>
  <si>
    <t>Provinces</t>
  </si>
  <si>
    <t>Yield</t>
  </si>
  <si>
    <t>Production</t>
  </si>
  <si>
    <t>Paddy</t>
  </si>
  <si>
    <t>Mille</t>
  </si>
  <si>
    <t>Wheat</t>
  </si>
  <si>
    <t>Barley</t>
  </si>
  <si>
    <t xml:space="preserve"> Cereals Total</t>
  </si>
  <si>
    <r>
      <rPr>
        <b/>
        <sz val="12"/>
        <rFont val="Times New Roman"/>
        <family val="1"/>
      </rPr>
      <t xml:space="preserve">Table 1.2  : Major Creal Cropd by Provinces , Fiscal Year 2017/18 </t>
    </r>
    <r>
      <rPr>
        <sz val="12"/>
        <rFont val="Times New Roman"/>
        <family val="1"/>
      </rPr>
      <t xml:space="preserve">                                                                                                                             Area in Hectare, Production in Metric Ton, Yield in Kg Per Hectare</t>
    </r>
  </si>
  <si>
    <t>Districts</t>
  </si>
  <si>
    <t>Total Cereal</t>
  </si>
  <si>
    <r>
      <t xml:space="preserve">Table 2.1:     Cash Crops: Area, Production and Yield for the last Ten Years                                           </t>
    </r>
    <r>
      <rPr>
        <b/>
        <sz val="10"/>
        <rFont val="Times New Roman"/>
        <family val="1"/>
      </rPr>
      <t>Area in Hectare, Production in Tons, and Yield in Kg. Per Hectare</t>
    </r>
  </si>
  <si>
    <t xml:space="preserve"> OILSEED</t>
  </si>
  <si>
    <t xml:space="preserve"> POTATO</t>
  </si>
  <si>
    <t>SUGARCANE</t>
  </si>
  <si>
    <t>JUTE</t>
  </si>
  <si>
    <t>COTTON</t>
  </si>
  <si>
    <t xml:space="preserve"> </t>
  </si>
  <si>
    <r>
      <t xml:space="preserve">Table 2.2: Principal Cash Crops by Provinces  , Fisccal year 2017/18                  </t>
    </r>
    <r>
      <rPr>
        <b/>
        <sz val="10"/>
        <color theme="1"/>
        <rFont val="Times New Roman"/>
        <family val="1"/>
      </rPr>
      <t>Area in Hectare, Production in Tons, and Yield in Kg. Per Hectare</t>
    </r>
  </si>
  <si>
    <t>Oilseed</t>
  </si>
  <si>
    <t>Potato</t>
  </si>
  <si>
    <t>Sugarcane</t>
  </si>
  <si>
    <t>Nepal</t>
  </si>
  <si>
    <t>District</t>
  </si>
  <si>
    <t xml:space="preserve">Prod. </t>
  </si>
  <si>
    <t>Subtotal Sudurpaschim</t>
  </si>
  <si>
    <t>Mustard</t>
  </si>
  <si>
    <t>Sarsoon</t>
  </si>
  <si>
    <t>Rayo</t>
  </si>
  <si>
    <t>Sunflower</t>
  </si>
  <si>
    <t>Sesame</t>
  </si>
  <si>
    <t>Groundnut</t>
  </si>
  <si>
    <t>Linseed</t>
  </si>
  <si>
    <t>Niger</t>
  </si>
  <si>
    <t>Total  Oilseed</t>
  </si>
  <si>
    <t>NAWALPARASI East</t>
  </si>
  <si>
    <t>NAWALPARASI West</t>
  </si>
  <si>
    <t>Subtotal Province 5</t>
  </si>
  <si>
    <t>RUKUM West</t>
  </si>
  <si>
    <t xml:space="preserve">N E P A L </t>
  </si>
  <si>
    <t xml:space="preserve">Table 2.5  Jute: Area and Production by Districts </t>
  </si>
  <si>
    <t>DISTRICT</t>
  </si>
  <si>
    <t>(Ha.)</t>
  </si>
  <si>
    <t>(Mt.)</t>
  </si>
  <si>
    <t>Kg/Ha</t>
  </si>
  <si>
    <t>ILAM</t>
  </si>
  <si>
    <t>UDDYAPUR</t>
  </si>
  <si>
    <t>NEPAL</t>
  </si>
  <si>
    <t xml:space="preserve">Table 2.6    Cotton: Area and Production by Districts </t>
  </si>
  <si>
    <t>Dang</t>
  </si>
  <si>
    <t>Banke</t>
  </si>
  <si>
    <t>Bardiya</t>
  </si>
  <si>
    <t>PRODUCTIVE</t>
  </si>
  <si>
    <t>AREA(Ha.)</t>
  </si>
  <si>
    <t>Jhapa</t>
  </si>
  <si>
    <t>Ilam</t>
  </si>
  <si>
    <t xml:space="preserve">Morang </t>
  </si>
  <si>
    <t>Sunsari</t>
  </si>
  <si>
    <t xml:space="preserve">Table 2.7  Rubber: Area and Production by Districts </t>
  </si>
  <si>
    <t>`</t>
  </si>
  <si>
    <t>Table 2.8:  Coffee: Area, Production and Yield by Districts *, Fiscal Year 2017/18</t>
  </si>
  <si>
    <t>S.N</t>
  </si>
  <si>
    <t>Total   Plantation (Ha)</t>
  </si>
  <si>
    <t>Production (MT) Green Bean</t>
  </si>
  <si>
    <t>Yield
(Kg/ha)</t>
  </si>
  <si>
    <t>Farming 
Households</t>
  </si>
  <si>
    <t>Remarks</t>
  </si>
  <si>
    <t>Arghakhachi</t>
  </si>
  <si>
    <t>Baglung</t>
  </si>
  <si>
    <t>Bhojpur</t>
  </si>
  <si>
    <t>Dhankuta</t>
  </si>
  <si>
    <t>Dhading</t>
  </si>
  <si>
    <t>Gorkha</t>
  </si>
  <si>
    <t>Gulmi</t>
  </si>
  <si>
    <t>Kaski</t>
  </si>
  <si>
    <t>Kavre</t>
  </si>
  <si>
    <t>Khotang</t>
  </si>
  <si>
    <t>Lalitpur</t>
  </si>
  <si>
    <t>Lamjung</t>
  </si>
  <si>
    <t>Makawanpur</t>
  </si>
  <si>
    <t>Myagdi</t>
  </si>
  <si>
    <t>Nuwakot</t>
  </si>
  <si>
    <t>Palpa</t>
  </si>
  <si>
    <t>Panchthar</t>
  </si>
  <si>
    <t>Parbat</t>
  </si>
  <si>
    <t>Pyuthan</t>
  </si>
  <si>
    <t>Rasuwa</t>
  </si>
  <si>
    <t>Sankhuwashava</t>
  </si>
  <si>
    <t>Salyan</t>
  </si>
  <si>
    <t>Sindhupalchok</t>
  </si>
  <si>
    <t>Syangja</t>
  </si>
  <si>
    <t>Tanahu</t>
  </si>
  <si>
    <t>Other 15 District</t>
  </si>
  <si>
    <t>Total</t>
  </si>
  <si>
    <t>* Source: National Tea and Cofee Board, Nepal</t>
  </si>
  <si>
    <t>SN</t>
  </si>
  <si>
    <t>Garden</t>
  </si>
  <si>
    <t>Small Farmers</t>
  </si>
  <si>
    <t>Plantation Area- ha</t>
  </si>
  <si>
    <t>Production Kg</t>
  </si>
  <si>
    <t>No. of small Farmers</t>
  </si>
  <si>
    <t>Production kg</t>
  </si>
  <si>
    <t>Panchathar</t>
  </si>
  <si>
    <t>Terathum</t>
  </si>
  <si>
    <t>Sankhuwasabha</t>
  </si>
  <si>
    <t xml:space="preserve">Sindhupalchwok </t>
  </si>
  <si>
    <t>Dolkha</t>
  </si>
  <si>
    <t>Taplejung</t>
  </si>
  <si>
    <t>Others</t>
  </si>
  <si>
    <t>Table 2.10:  Orthodox and CTC Tea Plantation Area &amp; Production, Ficsl Year 2017/19</t>
  </si>
  <si>
    <t>Type</t>
  </si>
  <si>
    <t>Orthodox</t>
  </si>
  <si>
    <t>CTC</t>
  </si>
  <si>
    <t>Table 2.11:   Mulberry, Cocoon: Area and Production for the Last Ten Years</t>
  </si>
  <si>
    <t>Year</t>
  </si>
  <si>
    <t xml:space="preserve">Area (Ha.) </t>
  </si>
  <si>
    <t>Production (Mt.)</t>
  </si>
  <si>
    <t>Fresh Mushroom Production (Mt.)</t>
  </si>
  <si>
    <t>Mushroom Seed Production (Bottle)</t>
  </si>
  <si>
    <t>Table 2.13:  BEE KEEPING  AND HONEY PRODUCTION for the Last Ten Years</t>
  </si>
  <si>
    <t>Bee Hives   (No.)</t>
  </si>
  <si>
    <t>Table 2.12  : MUSHROOM PRODUCTION  Status  for the Last Ten Years</t>
  </si>
  <si>
    <t>Large Cardamom</t>
  </si>
  <si>
    <t>Ginger</t>
  </si>
  <si>
    <t>Garlic</t>
  </si>
  <si>
    <t>Turmeric</t>
  </si>
  <si>
    <t>Dry Chilli</t>
  </si>
  <si>
    <t>Grand Total</t>
  </si>
  <si>
    <t>Area</t>
  </si>
  <si>
    <t>Productive Area</t>
  </si>
  <si>
    <t>Solukhumbu</t>
  </si>
  <si>
    <t>Terhathum</t>
  </si>
  <si>
    <t>Okhaldhunga</t>
  </si>
  <si>
    <t>Udayapur</t>
  </si>
  <si>
    <t>Morang</t>
  </si>
  <si>
    <t>Province No.1 Total</t>
  </si>
  <si>
    <t>Saptari</t>
  </si>
  <si>
    <t>Siraha</t>
  </si>
  <si>
    <t>Dhanusha</t>
  </si>
  <si>
    <t>Mahottari</t>
  </si>
  <si>
    <t>Sarlahi</t>
  </si>
  <si>
    <t>Rauthat</t>
  </si>
  <si>
    <t>Bara</t>
  </si>
  <si>
    <t>Parsa</t>
  </si>
  <si>
    <t>Province No.2 Total</t>
  </si>
  <si>
    <t>Ramechap</t>
  </si>
  <si>
    <t>Sindhuli</t>
  </si>
  <si>
    <t>Bhaktapur</t>
  </si>
  <si>
    <t>Kathmandu</t>
  </si>
  <si>
    <t>Chitwan</t>
  </si>
  <si>
    <t>Province No.3 Total</t>
  </si>
  <si>
    <t xml:space="preserve">Gandaki </t>
  </si>
  <si>
    <t>Manang</t>
  </si>
  <si>
    <t>Mustang</t>
  </si>
  <si>
    <t>Tanahun</t>
  </si>
  <si>
    <t>Nawalparasi (Susta Pashim)</t>
  </si>
  <si>
    <t>Gandaki ProvienceTotal</t>
  </si>
  <si>
    <t>Rukum Purba</t>
  </si>
  <si>
    <t>Rolpa</t>
  </si>
  <si>
    <t>Nawalparasi (Susta Purba)</t>
  </si>
  <si>
    <t>Rupendehi</t>
  </si>
  <si>
    <t>Kapilbastu</t>
  </si>
  <si>
    <t>Province No. 5 Total</t>
  </si>
  <si>
    <t>Dolpa</t>
  </si>
  <si>
    <t>Mugu</t>
  </si>
  <si>
    <t>Humla</t>
  </si>
  <si>
    <t>Jumla</t>
  </si>
  <si>
    <t>Kalikot</t>
  </si>
  <si>
    <t>Rukum Pashim</t>
  </si>
  <si>
    <t>Jajarkot</t>
  </si>
  <si>
    <t>Dailekh</t>
  </si>
  <si>
    <t>Surkhet</t>
  </si>
  <si>
    <t>Karnali ProvinceTotal</t>
  </si>
  <si>
    <t>Bajura</t>
  </si>
  <si>
    <t>Bajhang</t>
  </si>
  <si>
    <t>Darchula</t>
  </si>
  <si>
    <t>Achham</t>
  </si>
  <si>
    <t>Doti</t>
  </si>
  <si>
    <t>Baitadi</t>
  </si>
  <si>
    <t>Dadeldhura</t>
  </si>
  <si>
    <t>Kailali</t>
  </si>
  <si>
    <t>Kanchanpur</t>
  </si>
  <si>
    <t>Province No. 7 Total</t>
  </si>
  <si>
    <r>
      <t xml:space="preserve">Table 2.13: Major Spice Crops by Districts , Fiscal Year 2017/18                                                                  </t>
    </r>
    <r>
      <rPr>
        <sz val="12"/>
        <rFont val="Times New Roman"/>
        <family val="1"/>
      </rPr>
      <t>Area in Hectare, Production in Metric Tones, Yield in Mt. /Ha.</t>
    </r>
  </si>
  <si>
    <t xml:space="preserve"> Table 3.1 AREA, PRODUCTION AND YIELD OF PULSE for the Last Ten Years                                       [Area in Hectare, Production in Metric Ton and Yield in Kg per Hectare]</t>
  </si>
  <si>
    <t>Lentil</t>
  </si>
  <si>
    <t>Chickpea</t>
  </si>
  <si>
    <t>Pigeon Pea</t>
  </si>
  <si>
    <t>Black Gram</t>
  </si>
  <si>
    <t>Grass Pea</t>
  </si>
  <si>
    <t>Horse Gram</t>
  </si>
  <si>
    <t>Soyabean</t>
  </si>
  <si>
    <t>Others +</t>
  </si>
  <si>
    <t>Prodn</t>
  </si>
  <si>
    <t>2007/08</t>
  </si>
  <si>
    <t xml:space="preserve"> Note: Others include Field Pea, Cow Pea, Broad Bean, Phaseolus, Masyang, Mungi etc </t>
  </si>
  <si>
    <t>LENTIL</t>
  </si>
  <si>
    <t>CHICK PEA</t>
  </si>
  <si>
    <t>PIGEON PEA</t>
  </si>
  <si>
    <t>BLACK GRAM</t>
  </si>
  <si>
    <t>GRASS PEA</t>
  </si>
  <si>
    <t>HORSE GRAM</t>
  </si>
  <si>
    <t>SOYABEAN</t>
  </si>
  <si>
    <t>OTHERS   +</t>
  </si>
  <si>
    <t xml:space="preserve">Total </t>
  </si>
  <si>
    <t xml:space="preserve"> Table  4.1:     Livostock Population for the Last Ten Years</t>
  </si>
  <si>
    <t>Unit: Number</t>
  </si>
  <si>
    <t>CATEGORY</t>
  </si>
  <si>
    <t>CATTLE</t>
  </si>
  <si>
    <t>BUFFALOES</t>
  </si>
  <si>
    <t>SHEEP</t>
  </si>
  <si>
    <t>GOAT</t>
  </si>
  <si>
    <t>PIGS</t>
  </si>
  <si>
    <t>FOWL</t>
  </si>
  <si>
    <t>DUCK</t>
  </si>
  <si>
    <t>MILKING COW</t>
  </si>
  <si>
    <t>MILKING BUFFALOES</t>
  </si>
  <si>
    <t>LAYING HEN</t>
  </si>
  <si>
    <t>LAYING DUCK</t>
  </si>
  <si>
    <r>
      <t xml:space="preserve">     Table  4.2  : Livostock Products </t>
    </r>
    <r>
      <rPr>
        <b/>
        <sz val="10"/>
        <color theme="1"/>
        <rFont val="Times New Roman"/>
        <family val="1"/>
      </rPr>
      <t xml:space="preserve"> </t>
    </r>
    <r>
      <rPr>
        <b/>
        <sz val="12"/>
        <color theme="1"/>
        <rFont val="Times New Roman"/>
        <family val="1"/>
      </rPr>
      <t>for the Last Ten Years</t>
    </r>
  </si>
  <si>
    <t>PRODUCTS</t>
  </si>
  <si>
    <t xml:space="preserve">2015/16 </t>
  </si>
  <si>
    <t>MILK PRODUCTION (Mt.)</t>
  </si>
  <si>
    <t xml:space="preserve">      - COW MILK</t>
  </si>
  <si>
    <t xml:space="preserve">      - BUFF.  MILK</t>
  </si>
  <si>
    <t>MEAT (NET) PRODUCTION (Mt.)</t>
  </si>
  <si>
    <t xml:space="preserve">      - BUFF</t>
  </si>
  <si>
    <t xml:space="preserve">      - MUTTON (Sheep)</t>
  </si>
  <si>
    <t xml:space="preserve">      - CHEVON</t>
  </si>
  <si>
    <t xml:space="preserve">      - PORK</t>
  </si>
  <si>
    <t xml:space="preserve">      - CHICKEN</t>
  </si>
  <si>
    <t xml:space="preserve">      - DUCK</t>
  </si>
  <si>
    <t>EGG PRODUCTION ('000 Number)</t>
  </si>
  <si>
    <t xml:space="preserve">      - HEN EGG</t>
  </si>
  <si>
    <t xml:space="preserve">      - DUCK EGG</t>
  </si>
  <si>
    <t>WOOL PRODUCTION(Kg.)</t>
  </si>
  <si>
    <t xml:space="preserve">        Unit: Number</t>
  </si>
  <si>
    <t>PROVINCE</t>
  </si>
  <si>
    <t>SINDHUPALCHOWK</t>
  </si>
  <si>
    <t xml:space="preserve">DHADING </t>
  </si>
  <si>
    <t>TANAHUN</t>
  </si>
  <si>
    <t>SAYANJA</t>
  </si>
  <si>
    <t>MAYGDI</t>
  </si>
  <si>
    <t xml:space="preserve">Subtotal Gandaki Province </t>
  </si>
  <si>
    <t>ARGAKHANCHI</t>
  </si>
  <si>
    <t>RUKUM</t>
  </si>
  <si>
    <t>NAWALPARASI WEST</t>
  </si>
  <si>
    <t>Sub Total Province 5</t>
  </si>
  <si>
    <t xml:space="preserve">Subtotal Karnali Province </t>
  </si>
  <si>
    <t>BHAJANG</t>
  </si>
  <si>
    <t xml:space="preserve">Subtotal Sudurpaschim Province </t>
  </si>
  <si>
    <t xml:space="preserve">  Table  4.4 :  Milking  Populaiton  and its Production, Fiscal Year 2017/18</t>
  </si>
  <si>
    <t>Unit: Mt.</t>
  </si>
  <si>
    <t>MILKING COWS NO.</t>
  </si>
  <si>
    <t>MILKING BUFFALOES NO.</t>
  </si>
  <si>
    <t>COW MILK</t>
  </si>
  <si>
    <t>BUFF MILK</t>
  </si>
  <si>
    <t xml:space="preserve">TOTAL MILK PRODUCED </t>
  </si>
  <si>
    <t>NAWALPUR</t>
  </si>
  <si>
    <t>Subtotal  Gandaki Province</t>
  </si>
  <si>
    <t>PARASI</t>
  </si>
  <si>
    <t xml:space="preserve">Subtotal  Karnali </t>
  </si>
  <si>
    <t>Table  4.5   Net Meat Production by Districts, Fiscal Year 2017/18</t>
  </si>
  <si>
    <t>BUFF</t>
  </si>
  <si>
    <t>MUTTON</t>
  </si>
  <si>
    <t>CHEVON</t>
  </si>
  <si>
    <t>PORK</t>
  </si>
  <si>
    <t xml:space="preserve"> CHICKEN</t>
  </si>
  <si>
    <t xml:space="preserve"> DUCK MEAT</t>
  </si>
  <si>
    <t xml:space="preserve"> TOTAL MEAT</t>
  </si>
  <si>
    <t>SANKHUWASABHA</t>
  </si>
  <si>
    <t>NAWALPARASHI EAST</t>
  </si>
  <si>
    <t>Subtotal  5</t>
  </si>
  <si>
    <t>Subtotal  Karnali</t>
  </si>
  <si>
    <t>Table 4. 6: Egg Production by Districts, Fiscal Year 2017/18</t>
  </si>
  <si>
    <t>Unit:population in number, production in '000 No.</t>
  </si>
  <si>
    <t>HEN EGG</t>
  </si>
  <si>
    <t>DUCK EGG</t>
  </si>
  <si>
    <t>TOTAL EGG</t>
  </si>
  <si>
    <t>Sub Total Province 3</t>
  </si>
  <si>
    <t>NAWALPur</t>
  </si>
  <si>
    <t>Unit: Kg</t>
  </si>
  <si>
    <t>SHEEPS NO.</t>
  </si>
  <si>
    <t>SHEEP WOOL PRODUCED</t>
  </si>
  <si>
    <t>NAWAL</t>
  </si>
  <si>
    <r>
      <t>Table 4.8</t>
    </r>
    <r>
      <rPr>
        <b/>
        <sz val="12"/>
        <color theme="1"/>
        <rFont val="Times New Roman"/>
        <family val="1"/>
      </rPr>
      <t xml:space="preserve">    Yak/Nak/Chaouri Population by Districts, Fiscl Year 2017/18</t>
    </r>
  </si>
  <si>
    <t>Unit. Number</t>
  </si>
  <si>
    <t>YAK/NAK/CHAURI</t>
  </si>
  <si>
    <t>RUKUM east</t>
  </si>
  <si>
    <t>RUKUM west</t>
  </si>
  <si>
    <t xml:space="preserve">Table  4.9:   Rabbit Population by Districts, Fiscal Year 2017/18  </t>
  </si>
  <si>
    <t>Rabbit</t>
  </si>
  <si>
    <t>RAMECHHAP</t>
  </si>
  <si>
    <t>Table  4.10:  Horses /Assess Population by Districts, Fiscal Year 2017/18</t>
  </si>
  <si>
    <t>Horses/Asses</t>
  </si>
  <si>
    <t>TERATHUM</t>
  </si>
  <si>
    <t>Table  4.3 :  Livestock Population by Districts , Fiscal Year 2017/18</t>
  </si>
  <si>
    <t xml:space="preserve">Table  4. 7: Wool Productin by Districts, Fiscal Year 2017/18 </t>
  </si>
  <si>
    <t>Particulars</t>
  </si>
  <si>
    <t>Pond (Nos.)</t>
  </si>
  <si>
    <t>Total Area(Ha.)</t>
  </si>
  <si>
    <t>Fish Production (Mt.)</t>
  </si>
  <si>
    <t>Yield Kg./Ha.</t>
  </si>
  <si>
    <t>Total Area (Ha.)</t>
  </si>
  <si>
    <t>A. Fish Production from Aquaculture Practices</t>
  </si>
  <si>
    <t xml:space="preserve">    A1 Pond Fish culture</t>
  </si>
  <si>
    <t xml:space="preserve">         Mountain</t>
  </si>
  <si>
    <t xml:space="preserve">         Hill</t>
  </si>
  <si>
    <t xml:space="preserve">         Terai</t>
  </si>
  <si>
    <t xml:space="preserve">    A2 Other area (ghols) </t>
  </si>
  <si>
    <t xml:space="preserve">    A3 Paddycum fish culture (Ha)</t>
  </si>
  <si>
    <t xml:space="preserve">    A4 Cage fish culture (m3)</t>
  </si>
  <si>
    <t xml:space="preserve">    A5 Enclosure fish culture (Ha)</t>
  </si>
  <si>
    <t xml:space="preserve">    A6 Trout Fish Culture in Raceway (Ha)</t>
  </si>
  <si>
    <t xml:space="preserve">    A7 Fish Production in Public Sector (M.ton)</t>
  </si>
  <si>
    <t>B. Fish Production from Capture Fisheries</t>
  </si>
  <si>
    <t xml:space="preserve">    B1 Rivers</t>
  </si>
  <si>
    <t xml:space="preserve">    B2 Lakes</t>
  </si>
  <si>
    <t xml:space="preserve">    B3 Reservoirs</t>
  </si>
  <si>
    <t xml:space="preserve">    B4 Marginal/Swamps/ghols etc.</t>
  </si>
  <si>
    <t xml:space="preserve">    B5 Low Land Irrigated Paddy Fields</t>
  </si>
  <si>
    <t>Total Fish Production (Mt.)</t>
  </si>
  <si>
    <t>C. Fish Seed Production/Distribution* (No. in '000)</t>
  </si>
  <si>
    <t>2,95,130</t>
  </si>
  <si>
    <t xml:space="preserve">    C1 Public Sector</t>
  </si>
  <si>
    <t xml:space="preserve">           a. Hatchling **</t>
  </si>
  <si>
    <t xml:space="preserve">           b. Fry</t>
  </si>
  <si>
    <t xml:space="preserve">           c. Fingerling ***</t>
  </si>
  <si>
    <t xml:space="preserve">    C2 Private Sector</t>
  </si>
  <si>
    <t xml:space="preserve">           a. Fry</t>
  </si>
  <si>
    <t>* Seed production is calculated as total number of fry production</t>
  </si>
  <si>
    <t>**Hatchling distributed by public sector is used for fry production by private sector considering 30% contribution by public and 70% contribution by private sector in total fry production</t>
  </si>
  <si>
    <t>***Fingerlings are converted to fry by just doubling their total number</t>
  </si>
  <si>
    <t>Note: sector of capture fisheries have no significant progress.</t>
  </si>
  <si>
    <t>Pond's No.</t>
  </si>
  <si>
    <t>Pond's Area</t>
  </si>
  <si>
    <t>Water Surface Area (Ha)</t>
  </si>
  <si>
    <t xml:space="preserve">Total Fish Production (Mt.) </t>
  </si>
  <si>
    <t>Yield Kg/Ha</t>
  </si>
  <si>
    <t>Table 5.3 : Fish Production by Water Surface Area and by Districts</t>
  </si>
  <si>
    <t>Water Surface Area (Ha.)</t>
  </si>
  <si>
    <t xml:space="preserve">Total Fish Production (Kg.) </t>
  </si>
  <si>
    <t>SULUKHUMBU</t>
  </si>
  <si>
    <t>Province 1</t>
  </si>
  <si>
    <t>Province 2</t>
  </si>
  <si>
    <t xml:space="preserve">DOLKHA </t>
  </si>
  <si>
    <t xml:space="preserve">RAMECHHAP </t>
  </si>
  <si>
    <t>KAVREPALANCHOK</t>
  </si>
  <si>
    <t>MAKAWANPUR</t>
  </si>
  <si>
    <t>CHITAWAN</t>
  </si>
  <si>
    <t>Province 3</t>
  </si>
  <si>
    <t>MUSTAN</t>
  </si>
  <si>
    <t xml:space="preserve">KASKI </t>
  </si>
  <si>
    <t>SHYANJA</t>
  </si>
  <si>
    <t xml:space="preserve"> NAWALPARASI WEST </t>
  </si>
  <si>
    <t>KAPILVASTU</t>
  </si>
  <si>
    <t xml:space="preserve"> RUKUM EAST</t>
  </si>
  <si>
    <t>Province 5</t>
  </si>
  <si>
    <t>RUKUM WEST</t>
  </si>
  <si>
    <t>BAJHURA</t>
  </si>
  <si>
    <t>Fiscal Year 2017/18</t>
  </si>
  <si>
    <t>Fiscal Year 2016/17</t>
  </si>
  <si>
    <t>Table 5.1   Fishery  Production By Types of Sources</t>
  </si>
  <si>
    <t>Table  5.2   Yearly Summary  Statistics for  Pond Fish</t>
  </si>
  <si>
    <t>Types</t>
  </si>
  <si>
    <t>Total Area (ha)</t>
  </si>
  <si>
    <t>Productive Area (ha)</t>
  </si>
  <si>
    <t>Production (mt)</t>
  </si>
  <si>
    <t>Yield (mt/ha)</t>
  </si>
  <si>
    <t>Citrus Fruits</t>
  </si>
  <si>
    <t>Winter Fruits</t>
  </si>
  <si>
    <t>Summer Fruits</t>
  </si>
  <si>
    <t>Total Fruits</t>
  </si>
  <si>
    <t xml:space="preserve">Table 6.2: Citrus Fruits: Area, Productive Area, Production and Yield , Fiscal Year 2017/18   </t>
  </si>
  <si>
    <t xml:space="preserve">                                                                                                                                                                         [ Area in Ha., Production in Mt., and  Yield in Mt./ha.]</t>
  </si>
  <si>
    <t>Mandarin</t>
  </si>
  <si>
    <t>Sweet Orange</t>
  </si>
  <si>
    <t>Lime</t>
  </si>
  <si>
    <t>Lemon</t>
  </si>
  <si>
    <t>Illam</t>
  </si>
  <si>
    <t>Province No.1</t>
  </si>
  <si>
    <t>Rautahat</t>
  </si>
  <si>
    <t>Mahotari</t>
  </si>
  <si>
    <t>Province No.2</t>
  </si>
  <si>
    <t>Dolakha</t>
  </si>
  <si>
    <t>Sindhupalchowk</t>
  </si>
  <si>
    <t>Ramechhap</t>
  </si>
  <si>
    <t>Kavrepalanchowk</t>
  </si>
  <si>
    <t>Makwanpur</t>
  </si>
  <si>
    <t>Province N0.3</t>
  </si>
  <si>
    <t>Syanja</t>
  </si>
  <si>
    <t>Nawalparasi East</t>
  </si>
  <si>
    <t>Gandaki Pradesh</t>
  </si>
  <si>
    <t>Arghakhanchi</t>
  </si>
  <si>
    <t>Nawalparasi West</t>
  </si>
  <si>
    <t>Rupandehi</t>
  </si>
  <si>
    <t>Eastern Rukum</t>
  </si>
  <si>
    <t>Kapilvastu</t>
  </si>
  <si>
    <t>Province No.5</t>
  </si>
  <si>
    <t>Western Rukum</t>
  </si>
  <si>
    <t>Karnali Pradesh</t>
  </si>
  <si>
    <t>Sudurpashchim Pradesh</t>
  </si>
  <si>
    <r>
      <t xml:space="preserve">Table 6.3  Winter Fruits: Area, Productive Area, Production and Yield , Fiscal Year 2017/18                                                                                                                                                                            </t>
    </r>
    <r>
      <rPr>
        <b/>
        <sz val="8"/>
        <rFont val="Times New Roman"/>
        <family val="1"/>
      </rPr>
      <t>[ Area in Ha., Production in Mt., and  Yield in Mt./ha.]</t>
    </r>
  </si>
  <si>
    <t>Apple</t>
  </si>
  <si>
    <t>Pear</t>
  </si>
  <si>
    <t>Walnut</t>
  </si>
  <si>
    <t>Peach</t>
  </si>
  <si>
    <t>Plum</t>
  </si>
  <si>
    <t>Apricot</t>
  </si>
  <si>
    <t>Persimmon</t>
  </si>
  <si>
    <t>Pomegranate</t>
  </si>
  <si>
    <t>Hog Plum</t>
  </si>
  <si>
    <t>Kiwi</t>
  </si>
  <si>
    <r>
      <t xml:space="preserve">Table 6.4 :  Summer Fruits: Area, Productive Area, Production and Yield , Fsical Year 2017/18                                                                                                                                               </t>
    </r>
    <r>
      <rPr>
        <b/>
        <sz val="8"/>
        <rFont val="Times New Roman"/>
        <family val="1"/>
      </rPr>
      <t>[ Area in Ha., Production in Mt., and  Yield in Mt./ha.]</t>
    </r>
  </si>
  <si>
    <t>Mango</t>
  </si>
  <si>
    <t>Banana</t>
  </si>
  <si>
    <t>Guava</t>
  </si>
  <si>
    <t>Papaya</t>
  </si>
  <si>
    <t>Jackfruit</t>
  </si>
  <si>
    <t>Pineapple</t>
  </si>
  <si>
    <t>Litchi</t>
  </si>
  <si>
    <t>Arecanut</t>
  </si>
  <si>
    <t>Coconut</t>
  </si>
  <si>
    <t xml:space="preserve">Table 7.1: Summary Statistics on Vegetable for the Last Ten Years </t>
  </si>
  <si>
    <t>Prod.</t>
  </si>
  <si>
    <t>(Kg/Ha.)</t>
  </si>
  <si>
    <t>Table 7.2:   Fresh Vegetables by Districts, Fiscal Year 2017/18                                                                             Area in Hectare, Production in Metric Tonnes ,Yield in Metric Tonnes/Ha.</t>
  </si>
  <si>
    <t>S.N.</t>
  </si>
  <si>
    <t>Commodity/Districts</t>
  </si>
  <si>
    <t>Mohattari</t>
  </si>
  <si>
    <t>Nawalpur</t>
  </si>
  <si>
    <t>Province Gandaki</t>
  </si>
  <si>
    <t>Rukum</t>
  </si>
  <si>
    <t>Parasi</t>
  </si>
  <si>
    <t>Province Karnali</t>
  </si>
  <si>
    <t>Province Sudurpachim</t>
  </si>
  <si>
    <t>Cauliflower</t>
  </si>
  <si>
    <t>Cabbage</t>
  </si>
  <si>
    <t>Broccoli</t>
  </si>
  <si>
    <t>Tomato</t>
  </si>
  <si>
    <t>Radish</t>
  </si>
  <si>
    <t>Broad Mustard Leaf</t>
  </si>
  <si>
    <t>Carrot</t>
  </si>
  <si>
    <t>Turnip</t>
  </si>
  <si>
    <t>Capsicum</t>
  </si>
  <si>
    <t>Peas</t>
  </si>
  <si>
    <t>French Beans</t>
  </si>
  <si>
    <t>French Beans -Pole Type</t>
  </si>
  <si>
    <t>French Beans -BushType</t>
  </si>
  <si>
    <t>French Beans - Sword Type</t>
  </si>
  <si>
    <t>Broad Beans</t>
  </si>
  <si>
    <t>Asparagus Beans</t>
  </si>
  <si>
    <t>Cowpea</t>
  </si>
  <si>
    <t>Other  (Legumes)</t>
  </si>
  <si>
    <t>Asparagus</t>
  </si>
  <si>
    <t>Tree tomato</t>
  </si>
  <si>
    <t xml:space="preserve">Chilli Akabare </t>
  </si>
  <si>
    <t>Chilli</t>
  </si>
  <si>
    <t>Okra</t>
  </si>
  <si>
    <t>Brinjal</t>
  </si>
  <si>
    <t>Onion</t>
  </si>
  <si>
    <t>Cucumber</t>
  </si>
  <si>
    <t>Pumpkin</t>
  </si>
  <si>
    <t>Squash</t>
  </si>
  <si>
    <t>Bitter Gourd</t>
  </si>
  <si>
    <t>Pointed Gourd</t>
  </si>
  <si>
    <t>Sponge Gourd</t>
  </si>
  <si>
    <t>Ridge Gourd</t>
  </si>
  <si>
    <t>Snake Gourd</t>
  </si>
  <si>
    <t>Bottle Gourd</t>
  </si>
  <si>
    <t>Ash Gourd</t>
  </si>
  <si>
    <t>Balsam Gourd</t>
  </si>
  <si>
    <t>Kakari</t>
  </si>
  <si>
    <t>Kundru</t>
  </si>
  <si>
    <t>Chayote</t>
  </si>
  <si>
    <t>Watermelon</t>
  </si>
  <si>
    <t>Other (Cucurbits)</t>
  </si>
  <si>
    <t>Drumsticks</t>
  </si>
  <si>
    <t>Lettuce</t>
  </si>
  <si>
    <t>Fennel Leaf</t>
  </si>
  <si>
    <t>Coriander Leaf</t>
  </si>
  <si>
    <t>Spinach</t>
  </si>
  <si>
    <t>Cress</t>
  </si>
  <si>
    <t>Amaranthus</t>
  </si>
  <si>
    <t>Fenugreek Leaf</t>
  </si>
  <si>
    <t xml:space="preserve">Swisschard </t>
  </si>
  <si>
    <t>Others (Leafy Veg.)</t>
  </si>
  <si>
    <t>Colocasia</t>
  </si>
  <si>
    <t>Yam</t>
  </si>
  <si>
    <t>Elephant Foot Yam</t>
  </si>
  <si>
    <t>Other (Tubers)</t>
  </si>
  <si>
    <t>Others(veg.)</t>
  </si>
  <si>
    <t>Table 6.1    Summary  Statistics on Major Fruits for the Last Ten Years</t>
  </si>
  <si>
    <t>Table 8.1 :   Population projection for Nepal 2011-2031 by sex and calendar year (medium variant)*</t>
  </si>
  <si>
    <t>Population</t>
  </si>
  <si>
    <t>Male</t>
  </si>
  <si>
    <t>Female</t>
  </si>
  <si>
    <t>* Source: Central Bureau of Statistics, Nepal</t>
  </si>
  <si>
    <t>Table 8.2 :   Population projection by sex of districts, 2011 - 2031 (medium variant) *</t>
  </si>
  <si>
    <t>Tehrathum</t>
  </si>
  <si>
    <t>Nawalparasi</t>
  </si>
  <si>
    <t>Dailekha</t>
  </si>
  <si>
    <t>Aachham</t>
  </si>
  <si>
    <t>Table 8.2 :   Population projection by sex of districts, 2011 - 2031 (medium variant)</t>
  </si>
  <si>
    <t>Table 9.1:  ANNUAL SALES OF CHEMICAL FERTILIZER AND IMPROVED SEEDS, 1992/93 - 2017/2018</t>
  </si>
  <si>
    <t xml:space="preserve"> Fertilizer:</t>
  </si>
  <si>
    <t>2001/02</t>
  </si>
  <si>
    <t>2002/03</t>
  </si>
  <si>
    <t>2003/04</t>
  </si>
  <si>
    <t>2004/05</t>
  </si>
  <si>
    <t>2005/06</t>
  </si>
  <si>
    <t>2006/07</t>
  </si>
  <si>
    <t>Urea</t>
  </si>
  <si>
    <t>DAP</t>
  </si>
  <si>
    <t>-</t>
  </si>
  <si>
    <t>Complex</t>
  </si>
  <si>
    <t xml:space="preserve"> -</t>
  </si>
  <si>
    <t>Potash</t>
  </si>
  <si>
    <t>A.Sulphate</t>
  </si>
  <si>
    <t>TSP</t>
  </si>
  <si>
    <t>Total AICL&amp; STCL</t>
  </si>
  <si>
    <t>Private</t>
  </si>
  <si>
    <t>NA</t>
  </si>
  <si>
    <t xml:space="preserve"> Sectors</t>
  </si>
  <si>
    <t>Improved Seeds:</t>
  </si>
  <si>
    <t>Vegetable</t>
  </si>
  <si>
    <t>Jute</t>
  </si>
  <si>
    <t>mustard</t>
  </si>
  <si>
    <t>Sesbania</t>
  </si>
  <si>
    <t xml:space="preserve">Others </t>
  </si>
  <si>
    <t>Source: National Seed Company Ltd.</t>
  </si>
  <si>
    <t>Note: others include sesbania also in year 2011/12</t>
  </si>
  <si>
    <t>AICL</t>
  </si>
  <si>
    <t>STCL</t>
  </si>
  <si>
    <t>Sindhupalchock</t>
  </si>
  <si>
    <t>Rashuwa</t>
  </si>
  <si>
    <t>Syanga</t>
  </si>
  <si>
    <t>Gandaki Province</t>
  </si>
  <si>
    <t>Argakhanchi</t>
  </si>
  <si>
    <t>Rukum East</t>
  </si>
  <si>
    <t>Rukum West</t>
  </si>
  <si>
    <t xml:space="preserve">Karnali Province </t>
  </si>
  <si>
    <t>Sudurpashchim Province</t>
  </si>
  <si>
    <t>Table 9.2 Sales Statistics of Chemical Fertilizers, by District : F.Y 2017/18</t>
  </si>
  <si>
    <t>Table 10.1: Annual Growth Rate of GDP by Economic Activities *</t>
  </si>
  <si>
    <t>(at constant prices)</t>
  </si>
  <si>
    <t>In percentage</t>
  </si>
  <si>
    <t>Industrial Classification</t>
  </si>
  <si>
    <t>2057/58</t>
  </si>
  <si>
    <t>2058/59</t>
  </si>
  <si>
    <t>2059/60</t>
  </si>
  <si>
    <t>2060/61</t>
  </si>
  <si>
    <t>2061/62</t>
  </si>
  <si>
    <t>2062/63</t>
  </si>
  <si>
    <t>2063/64</t>
  </si>
  <si>
    <t>2064/65</t>
  </si>
  <si>
    <t>2065/66</t>
  </si>
  <si>
    <t>2066/67</t>
  </si>
  <si>
    <t>2067/68</t>
  </si>
  <si>
    <t>2068/69</t>
  </si>
  <si>
    <t>2069/70</t>
  </si>
  <si>
    <t>2070/71</t>
  </si>
  <si>
    <t>2071/72</t>
  </si>
  <si>
    <t>2072/73</t>
  </si>
  <si>
    <t>2073/74R</t>
  </si>
  <si>
    <t>2074/75P</t>
  </si>
  <si>
    <t>2000/01</t>
  </si>
  <si>
    <t>A</t>
  </si>
  <si>
    <t>Agriculture and forestry</t>
  </si>
  <si>
    <t>B</t>
  </si>
  <si>
    <t>Fishing</t>
  </si>
  <si>
    <t>C</t>
  </si>
  <si>
    <t>Mining and quarrying</t>
  </si>
  <si>
    <t>D</t>
  </si>
  <si>
    <t>Manufacturing</t>
  </si>
  <si>
    <t>E</t>
  </si>
  <si>
    <t>Electricty gas and water</t>
  </si>
  <si>
    <t>F</t>
  </si>
  <si>
    <t>Construction</t>
  </si>
  <si>
    <t>G</t>
  </si>
  <si>
    <t>Wholesale and retail trade</t>
  </si>
  <si>
    <t>H</t>
  </si>
  <si>
    <t>Hotels and restaurants</t>
  </si>
  <si>
    <t>I</t>
  </si>
  <si>
    <t>Transport, storage and communications</t>
  </si>
  <si>
    <t>J</t>
  </si>
  <si>
    <t>Financial intermediation</t>
  </si>
  <si>
    <t>K</t>
  </si>
  <si>
    <t>Real estate, renting and business activities</t>
  </si>
  <si>
    <t>L</t>
  </si>
  <si>
    <t>Public administration and defence</t>
  </si>
  <si>
    <t>M</t>
  </si>
  <si>
    <t>Education</t>
  </si>
  <si>
    <t>N</t>
  </si>
  <si>
    <t>Health and social work</t>
  </si>
  <si>
    <t>O</t>
  </si>
  <si>
    <t>Other community, social and personal service activities</t>
  </si>
  <si>
    <t>Agriculture, Forestry and Fishing</t>
  </si>
  <si>
    <t>Non-Agriclture</t>
  </si>
  <si>
    <t>Total GVA including FISIM</t>
  </si>
  <si>
    <t>Financial Intermediation Services Indirectly Measured (FISIM)</t>
  </si>
  <si>
    <t>Gross Domestic Product  (GDP) at basic prices</t>
  </si>
  <si>
    <t>Taxes less subsidies on products</t>
  </si>
  <si>
    <t>Gross Domestic Product (GDP)</t>
  </si>
  <si>
    <t>R = Revised/P = Preliminary</t>
  </si>
  <si>
    <t>NSIC categories P and Q are included in category O.</t>
  </si>
  <si>
    <t>* Source: Central Bureau of Statistics</t>
  </si>
  <si>
    <t>Table 10.2: Gross Output by Industrial Division *</t>
  </si>
  <si>
    <t>(at current prices)</t>
  </si>
  <si>
    <t>Rs. millions</t>
  </si>
  <si>
    <t>Gross Output at basic prices</t>
  </si>
  <si>
    <t>Table 10.3: Intermediate Consumption by Industrial Division *</t>
  </si>
  <si>
    <t>Intermediate Consumption at purchasers' prices</t>
  </si>
  <si>
    <t>Table 10.4: Gross Value Added by Industrial Division *</t>
  </si>
  <si>
    <t>Mining and Quarrying</t>
  </si>
  <si>
    <t>Public Administration and defence</t>
  </si>
  <si>
    <t>Taxes on Products</t>
  </si>
  <si>
    <t>Subsidies on Products</t>
  </si>
  <si>
    <t>Table 10.5: Gross Value Added by Industrial Division*</t>
  </si>
  <si>
    <t>(at constant 2000/01 prices)</t>
  </si>
  <si>
    <t xml:space="preserve">NSIC </t>
  </si>
  <si>
    <t>Table 10.6: Gross Domestic product: Expenditure Category *</t>
  </si>
  <si>
    <t>Description</t>
  </si>
  <si>
    <t>Gross Domestic Product  (GDP)</t>
  </si>
  <si>
    <t>Final Consumption Expenditure</t>
  </si>
  <si>
    <t xml:space="preserve">    Government consumption</t>
  </si>
  <si>
    <t xml:space="preserve">        Collective Consumption</t>
  </si>
  <si>
    <t xml:space="preserve">        Individual Consumption </t>
  </si>
  <si>
    <t xml:space="preserve">    Private consumption</t>
  </si>
  <si>
    <t xml:space="preserve">        Food</t>
  </si>
  <si>
    <t xml:space="preserve">        Non-food</t>
  </si>
  <si>
    <t xml:space="preserve">        Services</t>
  </si>
  <si>
    <t xml:space="preserve">    Nonprofit institutions serving households</t>
  </si>
  <si>
    <t xml:space="preserve">  Actual final consumption expenditure of household</t>
  </si>
  <si>
    <t>Gross Capital Formation</t>
  </si>
  <si>
    <t xml:space="preserve">   Gross Fixed Capital Formation(GFCF)</t>
  </si>
  <si>
    <t xml:space="preserve">        Government</t>
  </si>
  <si>
    <t xml:space="preserve">        Private</t>
  </si>
  <si>
    <t xml:space="preserve">   Change in Stock *</t>
  </si>
  <si>
    <t>Net Exports of Goods and Services</t>
  </si>
  <si>
    <t xml:space="preserve">   Imports</t>
  </si>
  <si>
    <t xml:space="preserve">       Goods</t>
  </si>
  <si>
    <t xml:space="preserve">       Services</t>
  </si>
  <si>
    <t xml:space="preserve">   Exports</t>
  </si>
  <si>
    <t>*Change in stock is derived residually, therefore, statistical discrepancy /error is also included in this entry.</t>
  </si>
  <si>
    <t>Table 10.7: Gross Domestic Product: Expenditure Category*</t>
  </si>
  <si>
    <t>Table 10.8: Gross National Disposable Income and Saving*</t>
  </si>
  <si>
    <t>Compensation of Employees</t>
  </si>
  <si>
    <t>Taxes less subsidies on production and imports</t>
  </si>
  <si>
    <t xml:space="preserve">Taxes less subsidies on production </t>
  </si>
  <si>
    <t>Operating Surplus/Mixed Income, Gross</t>
  </si>
  <si>
    <t>Factor  income,  Net</t>
  </si>
  <si>
    <t>Gross National Income (GNI)</t>
  </si>
  <si>
    <t xml:space="preserve">Current transfers, Net </t>
  </si>
  <si>
    <t>Gross National Disposable Income (GNDI)</t>
  </si>
  <si>
    <t>Gross Domestic Saving</t>
  </si>
  <si>
    <t>Gross National Saving</t>
  </si>
  <si>
    <t>Lending/Borrowing (Resource gap) (+/-)</t>
  </si>
  <si>
    <t>Table 10.9: Summary of Macro Economic Indicators *</t>
  </si>
  <si>
    <t>Percapita GDP  (NRs.)</t>
  </si>
  <si>
    <t>Annual Change in nominal percapita  GDP (%)</t>
  </si>
  <si>
    <t>Percapita GNI  (NRs.)</t>
  </si>
  <si>
    <t>Annual Change in nominal percapita  GNI (%)</t>
  </si>
  <si>
    <t>Percapita GNDI  (NRs.)</t>
  </si>
  <si>
    <t>Annual Change in nominal percapita  GNDI (%)</t>
  </si>
  <si>
    <t>Percapita GDP at constant price (NRs.)</t>
  </si>
  <si>
    <t>Annual Change in real percapita  GDP (%)</t>
  </si>
  <si>
    <t>Percapita GNI at constant price (NRs.)</t>
  </si>
  <si>
    <t>Annual Change in real percapita  GNI (%)</t>
  </si>
  <si>
    <t>Percapita GNDI at constant price (NRs.)</t>
  </si>
  <si>
    <t>Annual Change in real percapita  GNDI (%)</t>
  </si>
  <si>
    <t>Percapita incomes in US$</t>
  </si>
  <si>
    <t xml:space="preserve">Nominal Percapita GDP (US$) </t>
  </si>
  <si>
    <t>Nominal Percapita GNI (US$)</t>
  </si>
  <si>
    <t>Nominal Percapita GNDI (US$)</t>
  </si>
  <si>
    <t>Final Consumption Expenditure as percentage of GDP</t>
  </si>
  <si>
    <t>Gross Domestic Saving as percentage of GDP</t>
  </si>
  <si>
    <t>Gross National Saving as percentage of GDP</t>
  </si>
  <si>
    <t>Exports of goods and services as percentage of GDP</t>
  </si>
  <si>
    <t>Imports  of goods and services as percentage of GDP</t>
  </si>
  <si>
    <t>Gross Fixed Capital Formation as percentage of GDP</t>
  </si>
  <si>
    <t>Resource Gap as percentage of GDP( +/-)</t>
  </si>
  <si>
    <t>Workers' Remittances as percentage of GDP</t>
  </si>
  <si>
    <t>Exchange rate (US$: NRs)</t>
  </si>
  <si>
    <t>Population (millions)</t>
  </si>
  <si>
    <t>Table 10.10: GDP, GDP Growth Rate, Deflators and Composition by Broad Industry Group *</t>
  </si>
  <si>
    <t>GDP at basic prices( current)/In millions Rs.</t>
  </si>
  <si>
    <t>Primary Sector</t>
  </si>
  <si>
    <t>Secondary Sector</t>
  </si>
  <si>
    <t>Tertiary Sector</t>
  </si>
  <si>
    <t>GDP at basic price( constant)/In millions Rs.</t>
  </si>
  <si>
    <t>Annual Growth Rates of GDP (in percentage)</t>
  </si>
  <si>
    <t>Implicit GDP Deflator</t>
  </si>
  <si>
    <t>Composition of GDP (in percentage)</t>
  </si>
  <si>
    <t>Table10.11: Gross Domestic Product Deflator by Industrial Division*</t>
  </si>
  <si>
    <t>Table 10.12: Composition of Gross Domestic Product by ISIC Division*</t>
  </si>
  <si>
    <t>Table 11.2:   Imports by Selcted Agricultural Commodities and Partner Countries : Fiscal Year 2017/18 *</t>
  </si>
  <si>
    <t>HS Code</t>
  </si>
  <si>
    <t>Partner Countries</t>
  </si>
  <si>
    <t>Unit</t>
  </si>
  <si>
    <t>Quantity</t>
  </si>
  <si>
    <r>
      <t xml:space="preserve">Imports </t>
    </r>
    <r>
      <rPr>
        <b/>
        <i/>
        <sz val="8"/>
        <rFont val="Arial"/>
        <family val="2"/>
      </rPr>
      <t>(Rs.'000)</t>
    </r>
  </si>
  <si>
    <t>01012900</t>
  </si>
  <si>
    <t>Other horses..............................._ ...............</t>
  </si>
  <si>
    <t>India</t>
  </si>
  <si>
    <t>PCS</t>
  </si>
  <si>
    <t>01019000</t>
  </si>
  <si>
    <t>"Other than purebred breeding animals,Khacch_ r,hinnies.....</t>
  </si>
  <si>
    <t>01022100</t>
  </si>
  <si>
    <t>Purebred breeding animals cattle  .</t>
  </si>
  <si>
    <t>Russian Federation</t>
  </si>
  <si>
    <t>01023900</t>
  </si>
  <si>
    <t>Other buffalo Live bovine animals ........._ ...............</t>
  </si>
  <si>
    <t>01029000</t>
  </si>
  <si>
    <t>Live bovine animals, other than pure-bred  _ reeding .......</t>
  </si>
  <si>
    <t>01031000</t>
  </si>
  <si>
    <t xml:space="preserve">Live pure-bred breeding swine  </t>
  </si>
  <si>
    <t>01039100</t>
  </si>
  <si>
    <t>Live swine weighing &lt;50kg (excl pure-bred  _breeding).......</t>
  </si>
  <si>
    <t>01039200</t>
  </si>
  <si>
    <t>Live swine weighing &gt;=50kg (excl. pure-bre d breeding)</t>
  </si>
  <si>
    <t>01041000</t>
  </si>
  <si>
    <t>Live sheep</t>
  </si>
  <si>
    <t>01042000</t>
  </si>
  <si>
    <t>Live goats    ............................._ ...............</t>
  </si>
  <si>
    <t>Australia</t>
  </si>
  <si>
    <t>01051100</t>
  </si>
  <si>
    <t>Live fowls of species gallus domesticus, w eighing =&lt;185g (chicks)</t>
  </si>
  <si>
    <t>Canada</t>
  </si>
  <si>
    <t>Czech Republic</t>
  </si>
  <si>
    <t>France</t>
  </si>
  <si>
    <t>Germany</t>
  </si>
  <si>
    <t>Malaysia</t>
  </si>
  <si>
    <t>Sri Lanka</t>
  </si>
  <si>
    <t>Thailand</t>
  </si>
  <si>
    <t>United Kingdom</t>
  </si>
  <si>
    <t>United States</t>
  </si>
  <si>
    <t>01061900</t>
  </si>
  <si>
    <t>Other; live mammals</t>
  </si>
  <si>
    <t>Poland</t>
  </si>
  <si>
    <t>01069000</t>
  </si>
  <si>
    <t xml:space="preserve">Other live animals  </t>
  </si>
  <si>
    <t>Bulgaria</t>
  </si>
  <si>
    <t>China</t>
  </si>
  <si>
    <t>Hungary</t>
  </si>
  <si>
    <t>New Zealand</t>
  </si>
  <si>
    <t>Pakistan</t>
  </si>
  <si>
    <t>Republic of Moldova</t>
  </si>
  <si>
    <t>Romania</t>
  </si>
  <si>
    <t>Slovakia</t>
  </si>
  <si>
    <t>South Africa</t>
  </si>
  <si>
    <t>Ukraine</t>
  </si>
  <si>
    <t>Viet Nam</t>
  </si>
  <si>
    <t>02023000</t>
  </si>
  <si>
    <t>Frozen boneless bovine meat</t>
  </si>
  <si>
    <t>KG</t>
  </si>
  <si>
    <t>02031100</t>
  </si>
  <si>
    <t>Fresh or chilled swine carcasses and half  _carcasses.......</t>
  </si>
  <si>
    <t>02031200</t>
  </si>
  <si>
    <t>Fresh or chilled with bone hams, shoulders  and cuts thereof of swine</t>
  </si>
  <si>
    <t>02031900</t>
  </si>
  <si>
    <t xml:space="preserve">Fresh or chilled swine meat, nes (unboned) </t>
  </si>
  <si>
    <t>Italy</t>
  </si>
  <si>
    <t>Not specified</t>
  </si>
  <si>
    <t>02032100</t>
  </si>
  <si>
    <t>Frozen swine carcasses and half carcasses</t>
  </si>
  <si>
    <t>02032200</t>
  </si>
  <si>
    <t>Frozen unboned hams, shoulders and cuts th ereof of swine</t>
  </si>
  <si>
    <t>02032900</t>
  </si>
  <si>
    <t>Frozen swine meat, nes</t>
  </si>
  <si>
    <t>02041000</t>
  </si>
  <si>
    <t>Fresh or chilled lamb carcasses and half c arcasses</t>
  </si>
  <si>
    <t>02042200</t>
  </si>
  <si>
    <t xml:space="preserve">Fresh or chilled unboned meat of sheep   </t>
  </si>
  <si>
    <t>02042300</t>
  </si>
  <si>
    <t xml:space="preserve">Fresh or chilled boneless meat of sheep   </t>
  </si>
  <si>
    <t>02044100</t>
  </si>
  <si>
    <t>Frozen sheep carcasses and half carcasses  excl lamb)</t>
  </si>
  <si>
    <t>02044200</t>
  </si>
  <si>
    <t xml:space="preserve">Frozen with bone meat of sheep   </t>
  </si>
  <si>
    <t>02044300</t>
  </si>
  <si>
    <t>Frozen bonless meat of sheep  .</t>
  </si>
  <si>
    <t>02045000</t>
  </si>
  <si>
    <t xml:space="preserve">Fresh, chilled or frozen goat meat   </t>
  </si>
  <si>
    <t>02064900</t>
  </si>
  <si>
    <t>Frozen edible offal of swine other than li ver</t>
  </si>
  <si>
    <t>02071400</t>
  </si>
  <si>
    <t xml:space="preserve">Frozen cuts and offal of chicken . </t>
  </si>
  <si>
    <t>02072500</t>
  </si>
  <si>
    <t xml:space="preserve">Frozen whole turkeys  . </t>
  </si>
  <si>
    <t>02074200</t>
  </si>
  <si>
    <t xml:space="preserve">Meat of Ducks Not cut in pieces, frozen  </t>
  </si>
  <si>
    <t>02074500</t>
  </si>
  <si>
    <t xml:space="preserve">Other meat of ducks, frozen  </t>
  </si>
  <si>
    <t>02091000</t>
  </si>
  <si>
    <t xml:space="preserve">Meat Of pigs  </t>
  </si>
  <si>
    <t>02101900</t>
  </si>
  <si>
    <t>Other meat of swine, salted or smoked,  nes</t>
  </si>
  <si>
    <t>02109900</t>
  </si>
  <si>
    <t>Other meat &amp; edible meat offal including e _dible flours &amp; m</t>
  </si>
  <si>
    <t>03011100</t>
  </si>
  <si>
    <t xml:space="preserve">Freshwater fish  </t>
  </si>
  <si>
    <t>03011900</t>
  </si>
  <si>
    <t>Other fish ................................_ ...............</t>
  </si>
  <si>
    <t>03019900</t>
  </si>
  <si>
    <t>Other live fish</t>
  </si>
  <si>
    <t>Isle of Man</t>
  </si>
  <si>
    <t>03021900</t>
  </si>
  <si>
    <t>Fresh or chilled salmonidae (excl. 0302.11  and 0302.12)</t>
  </si>
  <si>
    <t>03025900</t>
  </si>
  <si>
    <t xml:space="preserve">Other fish fresh or chilledexcluding fish f llets &amp; other fish meat </t>
  </si>
  <si>
    <t>03031300</t>
  </si>
  <si>
    <t>Atlantic salmon (Salmo salar) and Danube sa mon (Hucho hucho)</t>
  </si>
  <si>
    <t>Norway</t>
  </si>
  <si>
    <t>03031400</t>
  </si>
  <si>
    <t xml:space="preserve">Trout (Salmo trutta, Oncorhynchus mykiss,Onorhynchus clarki, Oncorhynchus aguabo </t>
  </si>
  <si>
    <t>03032400</t>
  </si>
  <si>
    <t>Catfish (Pangasius spp, Silurus spp, Clariaspp, Ictalurus spp)</t>
  </si>
  <si>
    <t>03032900</t>
  </si>
  <si>
    <t>Frozen salmonidae (excl. pacific, atlantic, danube salmon and trout).</t>
  </si>
  <si>
    <t>03036900</t>
  </si>
  <si>
    <t xml:space="preserve">Other Fish Other than cod,haddock,hake,alas a pollack blue whitings fish  </t>
  </si>
  <si>
    <t>03043100</t>
  </si>
  <si>
    <t>Tilapias (Oreochromis spp)   .............._ ...............</t>
  </si>
  <si>
    <t>03044100</t>
  </si>
  <si>
    <t xml:space="preserve">Pacific salmon (Oncorhynchus nerka,Oncorhyn hus gorbuscha, Oncorhynchus keta, Onc </t>
  </si>
  <si>
    <t>Togo</t>
  </si>
  <si>
    <t>03044900</t>
  </si>
  <si>
    <t>Other fish meat fresh or  chilled fillets</t>
  </si>
  <si>
    <t>03045900</t>
  </si>
  <si>
    <t xml:space="preserve">Other fish meat fresh or  chilled Ã Ã   . </t>
  </si>
  <si>
    <t>03046200</t>
  </si>
  <si>
    <t>Catfish (Pangasius spp, Silurus spp, Claria  spp, Ictalurus spp)</t>
  </si>
  <si>
    <t>03046900</t>
  </si>
  <si>
    <t>Other fish meat frozen fillets Ã Ã  .</t>
  </si>
  <si>
    <t>03047900</t>
  </si>
  <si>
    <t>Other fozen fillets of fish</t>
  </si>
  <si>
    <t>03048100</t>
  </si>
  <si>
    <t xml:space="preserve">Pacific salmon (Oncorhynchus nerka, Oncorhy chus gorbuscha,  Oncorhynchus keta,   </t>
  </si>
  <si>
    <t>03049900</t>
  </si>
  <si>
    <t>Other  frozen fish meat</t>
  </si>
  <si>
    <t>03051000</t>
  </si>
  <si>
    <t>Flours meals and pellets of fish,fit for h uman consumption</t>
  </si>
  <si>
    <t>Singapore</t>
  </si>
  <si>
    <t>03052000</t>
  </si>
  <si>
    <t>Livers and roes, dried, smoked, salted or in brine</t>
  </si>
  <si>
    <t>Denmark</t>
  </si>
  <si>
    <t>03053900</t>
  </si>
  <si>
    <t>Other fish fillets dried,salted or in brine but not smoked</t>
  </si>
  <si>
    <t>Bangladesh</t>
  </si>
  <si>
    <t>03054100</t>
  </si>
  <si>
    <t xml:space="preserve">Pacific salmon (Oncorhynchus nerka, Oncorhychus gorbuscha, Oncorhynchus keta,Onc </t>
  </si>
  <si>
    <t>03054900</t>
  </si>
  <si>
    <t xml:space="preserve">Smoked fish (excl salmon and herrings)   </t>
  </si>
  <si>
    <t>03055900</t>
  </si>
  <si>
    <t xml:space="preserve">Other dried fish, not smoked (excl cod)   </t>
  </si>
  <si>
    <t>Hong Kong</t>
  </si>
  <si>
    <t>Namibia</t>
  </si>
  <si>
    <t>03056300</t>
  </si>
  <si>
    <t>Anchovies, salted or in brine but not drie d or smoked</t>
  </si>
  <si>
    <t>Korea, Republic of</t>
  </si>
  <si>
    <t>03056900</t>
  </si>
  <si>
    <t>Other fish salted or in brine but not drie d or smoked, nes.</t>
  </si>
  <si>
    <t>03061400</t>
  </si>
  <si>
    <t xml:space="preserve">Frozen crabs  </t>
  </si>
  <si>
    <t>03062400</t>
  </si>
  <si>
    <t>Crabs (excl.frozen)</t>
  </si>
  <si>
    <t>03062700</t>
  </si>
  <si>
    <t>Other shrimps and prawns fish</t>
  </si>
  <si>
    <t>03071900</t>
  </si>
  <si>
    <t xml:space="preserve">Other osters fish . </t>
  </si>
  <si>
    <t>03072900</t>
  </si>
  <si>
    <t xml:space="preserve">Scallops (excl. live, fresh or chilled)  </t>
  </si>
  <si>
    <t>03073900</t>
  </si>
  <si>
    <t xml:space="preserve">Mussels (excl. live, fresh or chilled)  </t>
  </si>
  <si>
    <t>03074100</t>
  </si>
  <si>
    <t>Cuttle fish and squid, live, fresh or chil led</t>
  </si>
  <si>
    <t>03074900</t>
  </si>
  <si>
    <t>Cuttle fish and squid (excl. live, fresh o r chilled)</t>
  </si>
  <si>
    <t>03079900</t>
  </si>
  <si>
    <t>Other meals &amp; pallets of fish .</t>
  </si>
  <si>
    <t>03082900</t>
  </si>
  <si>
    <t xml:space="preserve">Other sea urchins fish  </t>
  </si>
  <si>
    <t>04011000</t>
  </si>
  <si>
    <t>Milk and cream of =&lt;1% fat, not concentrat ed or sweetened</t>
  </si>
  <si>
    <t>Ireland</t>
  </si>
  <si>
    <t>04012000</t>
  </si>
  <si>
    <t>Milk and cream of &gt;1% but =&lt;6% fat, not co ncentrated or sweetened</t>
  </si>
  <si>
    <t>04015000</t>
  </si>
  <si>
    <t>Milk Of a fat content, by weight, exceeding 10  %</t>
  </si>
  <si>
    <t>04021000</t>
  </si>
  <si>
    <t>Milk and cream in powder, granules or other solid forms of =&lt;15% fat</t>
  </si>
  <si>
    <t>Belarus</t>
  </si>
  <si>
    <t>Belgium</t>
  </si>
  <si>
    <t>Netherlands</t>
  </si>
  <si>
    <t>Spain</t>
  </si>
  <si>
    <t>Sweden</t>
  </si>
  <si>
    <t>04022100</t>
  </si>
  <si>
    <t xml:space="preserve">Milk and cream in powder, granules or other  solid forms of &gt;15% fat, unsweetened </t>
  </si>
  <si>
    <t>04022900</t>
  </si>
  <si>
    <t xml:space="preserve">Milk and cream in powder, granules or other  solid forms of &gt;15% fat, sweetened </t>
  </si>
  <si>
    <t>04029900</t>
  </si>
  <si>
    <t>Sweetened milk and cream (excl in solid f o_ rm) ...........</t>
  </si>
  <si>
    <t>Brazil</t>
  </si>
  <si>
    <t>Dominica</t>
  </si>
  <si>
    <t>04031000</t>
  </si>
  <si>
    <t>Yogurt</t>
  </si>
  <si>
    <t>04039000</t>
  </si>
  <si>
    <t>Buttermilk, curdled milk and cream, etc (e xcl. yogurt).</t>
  </si>
  <si>
    <t>04041000</t>
  </si>
  <si>
    <t>Whey &amp; modified whey, whether or not conce ntrated or containing sweetening matter</t>
  </si>
  <si>
    <t>Turkey</t>
  </si>
  <si>
    <t>04049000</t>
  </si>
  <si>
    <t>Products consisting of natural milk consti tuents, nes</t>
  </si>
  <si>
    <t>04051000</t>
  </si>
  <si>
    <t xml:space="preserve">Butter   </t>
  </si>
  <si>
    <t>04059000</t>
  </si>
  <si>
    <t>Other fats and oils derived from milk (exc l. butter and dairy spreads).</t>
  </si>
  <si>
    <t>04061000</t>
  </si>
  <si>
    <t>Fresh (unripened or uncured)cheese, includ ing whey cheese and curd.</t>
  </si>
  <si>
    <t>04062000</t>
  </si>
  <si>
    <t xml:space="preserve">Grated or powdered cheese, of all kinds  </t>
  </si>
  <si>
    <t>04063000</t>
  </si>
  <si>
    <t>Processed cheese, not grated or powdered  .</t>
  </si>
  <si>
    <t>04064000</t>
  </si>
  <si>
    <t>Blueveined cheese and other chese containi ng veins produced by Penicillium roquef</t>
  </si>
  <si>
    <t>04069000</t>
  </si>
  <si>
    <t xml:space="preserve">Cheese, nes   </t>
  </si>
  <si>
    <t>American Samoa</t>
  </si>
  <si>
    <t>Austria</t>
  </si>
  <si>
    <t>Bahrain</t>
  </si>
  <si>
    <t>04071100</t>
  </si>
  <si>
    <t xml:space="preserve">Bird's Eggs Of fowls of the species Gallus  omesticus </t>
  </si>
  <si>
    <t>04071900</t>
  </si>
  <si>
    <t>Other fertilised bird's eggs for incubation .</t>
  </si>
  <si>
    <t>04072900</t>
  </si>
  <si>
    <t>Other fresh eggs  .</t>
  </si>
  <si>
    <t>04079000</t>
  </si>
  <si>
    <t>Other bird's eggs . .</t>
  </si>
  <si>
    <t>04089100</t>
  </si>
  <si>
    <t xml:space="preserve">Dried birds' eggs, not in shell   </t>
  </si>
  <si>
    <t>04090000</t>
  </si>
  <si>
    <t>Unprocessed natural honey ................._ ...............</t>
  </si>
  <si>
    <t>04090010</t>
  </si>
  <si>
    <t xml:space="preserve">Processed natural honey  </t>
  </si>
  <si>
    <t>04090090</t>
  </si>
  <si>
    <t>Processed natural honey</t>
  </si>
  <si>
    <t>04100000</t>
  </si>
  <si>
    <t>Edible products of animal origin, nes</t>
  </si>
  <si>
    <t>05010000</t>
  </si>
  <si>
    <t>Human hair and waste, unworked</t>
  </si>
  <si>
    <t>05021000</t>
  </si>
  <si>
    <t>Pigs', hogs', or boars' bristles or hair a _nd waste there o</t>
  </si>
  <si>
    <t>05029000</t>
  </si>
  <si>
    <t xml:space="preserve">Badger and other brush making hair  </t>
  </si>
  <si>
    <t>05040000</t>
  </si>
  <si>
    <t>Fresh,chilled,frozen,salted,dried,Guts,  bladders and stomachs of animals (excl</t>
  </si>
  <si>
    <t>05051000</t>
  </si>
  <si>
    <t xml:space="preserve">Raw feathers for stuffing; down  </t>
  </si>
  <si>
    <t>05059000</t>
  </si>
  <si>
    <t>Skins and parts of birds (excl. feathers f or stuffing; down)</t>
  </si>
  <si>
    <t>05061000</t>
  </si>
  <si>
    <t>Ossein and bones treated with acid</t>
  </si>
  <si>
    <t>05069000</t>
  </si>
  <si>
    <t>Bones and horn-cores (excl. ossein)</t>
  </si>
  <si>
    <t>05079000</t>
  </si>
  <si>
    <t>"Tortoise-shell, whalebone and whalebone-ha_ ir, etc, unwork</t>
  </si>
  <si>
    <t>05080000</t>
  </si>
  <si>
    <t>Coral; shells of molluscs, crustaceans or  echinoderms and cuttlebone, unworked</t>
  </si>
  <si>
    <t>Yemen</t>
  </si>
  <si>
    <t>05111000</t>
  </si>
  <si>
    <t>Bovine semen and embryo</t>
  </si>
  <si>
    <t>05119100</t>
  </si>
  <si>
    <t>Products of fish or crustaceans, molluses,  etc; dead animals of chapter 3</t>
  </si>
  <si>
    <t>05119990</t>
  </si>
  <si>
    <t>Other animal products of chapter 2,3 nes,  unfit for human consumption</t>
  </si>
  <si>
    <t>06011000</t>
  </si>
  <si>
    <t xml:space="preserve">"Bulbs, tubers, tuberous roots, corms, crow_ ns &amp; rhizomes, </t>
  </si>
  <si>
    <t>06012000</t>
  </si>
  <si>
    <t>Bulbs, tubers, rhizomes in growth or in  flower; chicory plants and roots</t>
  </si>
  <si>
    <t>06021000</t>
  </si>
  <si>
    <t>Unrooted cuttings and slips</t>
  </si>
  <si>
    <t>06022000</t>
  </si>
  <si>
    <t>Trees, shrubs and bushes, grafted or not,  of kind which bear edible fruit or nuts</t>
  </si>
  <si>
    <t>Switzerland</t>
  </si>
  <si>
    <t>06023000</t>
  </si>
  <si>
    <t>Rhododendrons and azaleas</t>
  </si>
  <si>
    <t>06024000</t>
  </si>
  <si>
    <t>Roses .</t>
  </si>
  <si>
    <t>06029000</t>
  </si>
  <si>
    <t xml:space="preserve">Other live plants,nes  </t>
  </si>
  <si>
    <t>Greece</t>
  </si>
  <si>
    <t>Israel</t>
  </si>
  <si>
    <t>06031100</t>
  </si>
  <si>
    <t>Roses - Fresh cut &amp; buds  . .</t>
  </si>
  <si>
    <t>06031300</t>
  </si>
  <si>
    <t>Orchids - Fresh cut flowers &amp; buds   .</t>
  </si>
  <si>
    <t>06031900</t>
  </si>
  <si>
    <t>Other - Fresh cut flowers &amp; buds  . .</t>
  </si>
  <si>
    <t>06039000</t>
  </si>
  <si>
    <t>Dried, dyed, bleached or otherwise prepare d cut flowers and buds.</t>
  </si>
  <si>
    <t>06042000</t>
  </si>
  <si>
    <t>Fresh flowers  .</t>
  </si>
  <si>
    <t>06049000</t>
  </si>
  <si>
    <t>Other flowers not fresh  .</t>
  </si>
  <si>
    <t>07011000</t>
  </si>
  <si>
    <t>Seed potatoes fresh or chilled</t>
  </si>
  <si>
    <t>07019000</t>
  </si>
  <si>
    <t>Other potatoes, fresh or chilled</t>
  </si>
  <si>
    <t>Indonesia</t>
  </si>
  <si>
    <t>07020000</t>
  </si>
  <si>
    <t xml:space="preserve">Tomatoes fresh or chilled   </t>
  </si>
  <si>
    <t>07031000</t>
  </si>
  <si>
    <t>Onions and shallots, fresh or chilled</t>
  </si>
  <si>
    <t>07032000</t>
  </si>
  <si>
    <t>Garlic, fresh or chilled  .</t>
  </si>
  <si>
    <t>Cote d'Ivoire</t>
  </si>
  <si>
    <t>07039000</t>
  </si>
  <si>
    <t>Leeks and other alliaceous vegetables, nes</t>
  </si>
  <si>
    <t>07041000</t>
  </si>
  <si>
    <t>Cauliflowers and headed broccoli, fresh or  chilled.</t>
  </si>
  <si>
    <t>07042000</t>
  </si>
  <si>
    <t xml:space="preserve">Brussels sprouts, fresh or chilled   </t>
  </si>
  <si>
    <t>07049000</t>
  </si>
  <si>
    <t>White and red cabbages, kohlrabi, kalee tc, fresh or chilled.</t>
  </si>
  <si>
    <t>07051100</t>
  </si>
  <si>
    <t xml:space="preserve">Cabbage lettuce, fresh or chilled  </t>
  </si>
  <si>
    <t>07052900</t>
  </si>
  <si>
    <t>Chicory, fresh or chilled, (excl. witloof)</t>
  </si>
  <si>
    <t>07061000</t>
  </si>
  <si>
    <t xml:space="preserve">Carrots and turnips, fresh or chilled   </t>
  </si>
  <si>
    <t>07069000</t>
  </si>
  <si>
    <t>Beetrootradishes and other similar edib le roots, fresh or chilled</t>
  </si>
  <si>
    <t>07070000</t>
  </si>
  <si>
    <t>Cucumbers and gherkins, fresh or chilled  .</t>
  </si>
  <si>
    <t>07081000</t>
  </si>
  <si>
    <t>Peas, fresh or chilled</t>
  </si>
  <si>
    <t>07082000</t>
  </si>
  <si>
    <t xml:space="preserve">Beans, fresh or chilled   </t>
  </si>
  <si>
    <t>Myanmar</t>
  </si>
  <si>
    <t>07089000</t>
  </si>
  <si>
    <t>Leguminous vegetables, fresh or chilled, n es</t>
  </si>
  <si>
    <t>07092000</t>
  </si>
  <si>
    <t xml:space="preserve">Asparagus, fresh or chilled   </t>
  </si>
  <si>
    <t>07093000</t>
  </si>
  <si>
    <t xml:space="preserve">Aubergines, fresh or chilled  . </t>
  </si>
  <si>
    <t>07095100</t>
  </si>
  <si>
    <t>Mushrooms of the genus agaricus, fresh or  chilled</t>
  </si>
  <si>
    <t>07095900</t>
  </si>
  <si>
    <t>Other mushrooms or truffles fresh or chill ed</t>
  </si>
  <si>
    <t>07096000</t>
  </si>
  <si>
    <t>Fruits of genus capiscum or pimenta, fresh  or chilled</t>
  </si>
  <si>
    <t>Uganda</t>
  </si>
  <si>
    <t>07099300</t>
  </si>
  <si>
    <t>Pumpkins, squash and gourds (Cucurbita spp)</t>
  </si>
  <si>
    <t>07099900</t>
  </si>
  <si>
    <t>Other fresh or chilled vegetables</t>
  </si>
  <si>
    <t>07101000</t>
  </si>
  <si>
    <t>Potatoes, frozen</t>
  </si>
  <si>
    <t>07102100</t>
  </si>
  <si>
    <t>Shelled or unshelled peas, frozen</t>
  </si>
  <si>
    <t>07102200</t>
  </si>
  <si>
    <t>Shelled or unshelled beans, frozen</t>
  </si>
  <si>
    <t>07103000</t>
  </si>
  <si>
    <t>Spinach, frozen</t>
  </si>
  <si>
    <t>07104000</t>
  </si>
  <si>
    <t>Sweet corn, frozen</t>
  </si>
  <si>
    <t>07108000</t>
  </si>
  <si>
    <t>"Other Vegetables, frozen, nes  ............_ ..............</t>
  </si>
  <si>
    <t>07109000</t>
  </si>
  <si>
    <t>"Mixtures of vegetables, frozen  ..........._ ..............</t>
  </si>
  <si>
    <t>07112000</t>
  </si>
  <si>
    <t>Olives provisionally preserved, not for im mediate consumption</t>
  </si>
  <si>
    <t>07114000</t>
  </si>
  <si>
    <t>Cucumbers and gherkins provisionally prese  ved.</t>
  </si>
  <si>
    <t>07115100</t>
  </si>
  <si>
    <t>Mushrooms of the genus Agaricus provisionally preserved</t>
  </si>
  <si>
    <t>07119000</t>
  </si>
  <si>
    <t>Other vegetables and  mixture of vegetable s provisionally preserved</t>
  </si>
  <si>
    <t>07122000</t>
  </si>
  <si>
    <t xml:space="preserve">Dried onions   </t>
  </si>
  <si>
    <t>07123100</t>
  </si>
  <si>
    <t xml:space="preserve">Dried mushrooms of the genus Agaricus   </t>
  </si>
  <si>
    <t>07123200</t>
  </si>
  <si>
    <t xml:space="preserve">Dried wood ears (Auricularia spp)   </t>
  </si>
  <si>
    <t>07123900</t>
  </si>
  <si>
    <t xml:space="preserve">Other dried mushrooms and truffles   </t>
  </si>
  <si>
    <t>07129011</t>
  </si>
  <si>
    <t>Dried Garlic not shelled or not split</t>
  </si>
  <si>
    <t>07129012</t>
  </si>
  <si>
    <t>Dried Garlic shelled or split</t>
  </si>
  <si>
    <t>07129090</t>
  </si>
  <si>
    <t>Others garlic other than shelled or split</t>
  </si>
  <si>
    <t>07131000</t>
  </si>
  <si>
    <t>Dried peas, shelled whether or not skinned  or split</t>
  </si>
  <si>
    <t>Argentina</t>
  </si>
  <si>
    <t>Lebanon</t>
  </si>
  <si>
    <t>Lithuania</t>
  </si>
  <si>
    <t>Malawi</t>
  </si>
  <si>
    <t>United Arab Emirates</t>
  </si>
  <si>
    <t>07132000</t>
  </si>
  <si>
    <t>Dried gram, shelled whether or not skinned or split.</t>
  </si>
  <si>
    <t>07133100</t>
  </si>
  <si>
    <t>Dried beans, shelled whether or not skinne   or split</t>
  </si>
  <si>
    <t>Ethiopia</t>
  </si>
  <si>
    <t>Madagascar</t>
  </si>
  <si>
    <t>Mozambique</t>
  </si>
  <si>
    <t>United Republic of Tanzania</t>
  </si>
  <si>
    <t>Uzbekistan</t>
  </si>
  <si>
    <t>Venezuela</t>
  </si>
  <si>
    <t>07133200</t>
  </si>
  <si>
    <t>"Dried adzuki beans, shelled whether or not _ skinned or spl</t>
  </si>
  <si>
    <t>07133300</t>
  </si>
  <si>
    <t>Dried kidney beans, incl white pea beans,   helled whether or not skinned or spli</t>
  </si>
  <si>
    <t>07133400</t>
  </si>
  <si>
    <t>Bambara beans (Vigna subterranea or Voandze a subterranea)</t>
  </si>
  <si>
    <t>07133500</t>
  </si>
  <si>
    <t>Cow peas (Vigna unguiculata)</t>
  </si>
  <si>
    <t>07133900</t>
  </si>
  <si>
    <t>Dried beans, shelled, whether or not skinned or split nes</t>
  </si>
  <si>
    <t>07134010</t>
  </si>
  <si>
    <t xml:space="preserve">Dried Lentils,Whole   </t>
  </si>
  <si>
    <t>07134090</t>
  </si>
  <si>
    <t>07135000</t>
  </si>
  <si>
    <t xml:space="preserve">Dried broad beans and horse beans, shelled  </t>
  </si>
  <si>
    <t>07136000</t>
  </si>
  <si>
    <t xml:space="preserve">Pigeon peas (Cajanus cajan)  </t>
  </si>
  <si>
    <t>Nigeria</t>
  </si>
  <si>
    <t>Sudan</t>
  </si>
  <si>
    <t>07139000</t>
  </si>
  <si>
    <t>"Other dried Leguminous Vegitables,Whole  .._ ..............</t>
  </si>
  <si>
    <t>07142000</t>
  </si>
  <si>
    <t>"Sweet potatoes, fresh or dried, chilled or _ frozen........</t>
  </si>
  <si>
    <t>07149000</t>
  </si>
  <si>
    <t>Arrowroot, salep &amp; similar roots and tuber s with high starch content, fresh or dr</t>
  </si>
  <si>
    <t>08011100</t>
  </si>
  <si>
    <t>Coconuts, desiccated, fresh or dried  .</t>
  </si>
  <si>
    <t>08011900</t>
  </si>
  <si>
    <t>Coconuts, excluding desiccated, fresh or d ried</t>
  </si>
  <si>
    <t>08012100</t>
  </si>
  <si>
    <t xml:space="preserve">Brazil nuts, in shell, fresh or dried  </t>
  </si>
  <si>
    <t>08013100</t>
  </si>
  <si>
    <t>Cashew nuts, in shell,fresh or dried</t>
  </si>
  <si>
    <t>08013200</t>
  </si>
  <si>
    <t>Cashew nuts, without shell, fresh or dried</t>
  </si>
  <si>
    <t>08021100</t>
  </si>
  <si>
    <t xml:space="preserve">Almonds in shell, fresh or dried </t>
  </si>
  <si>
    <t>08021200</t>
  </si>
  <si>
    <t>Almonds without shells, fresh or dried</t>
  </si>
  <si>
    <t>08022100</t>
  </si>
  <si>
    <t>Hazlenuts in shell, fresh or dried</t>
  </si>
  <si>
    <t>08022200</t>
  </si>
  <si>
    <t>Hazlenuts without shells, fresh or dried .</t>
  </si>
  <si>
    <t>08023100</t>
  </si>
  <si>
    <t>Walnuts in shell, fresh or dried  .</t>
  </si>
  <si>
    <t>Chile</t>
  </si>
  <si>
    <t>08023200</t>
  </si>
  <si>
    <t xml:space="preserve">Walnuts without shells, fresh or dried   </t>
  </si>
  <si>
    <t>08025100</t>
  </si>
  <si>
    <t>Pistachios In shell</t>
  </si>
  <si>
    <t>08025200</t>
  </si>
  <si>
    <t xml:space="preserve">Pistachois Shelled  </t>
  </si>
  <si>
    <t>08028000</t>
  </si>
  <si>
    <t>Areca nuts .</t>
  </si>
  <si>
    <t>08029000</t>
  </si>
  <si>
    <t xml:space="preserve">Others nuts  </t>
  </si>
  <si>
    <t>08030000</t>
  </si>
  <si>
    <t>Bananas, including plantains, fresh or dri ed</t>
  </si>
  <si>
    <t>08031000</t>
  </si>
  <si>
    <t>Plantains ................................._ ...............</t>
  </si>
  <si>
    <t>08039000</t>
  </si>
  <si>
    <t>Banana .</t>
  </si>
  <si>
    <t>08041000</t>
  </si>
  <si>
    <t xml:space="preserve">Dates, fresh or dried  </t>
  </si>
  <si>
    <t>Qatar</t>
  </si>
  <si>
    <t>08042010</t>
  </si>
  <si>
    <t xml:space="preserve">Figs, (Anjir) fresh only  </t>
  </si>
  <si>
    <t>08042090</t>
  </si>
  <si>
    <t>Figs, (Anjir) fresh only</t>
  </si>
  <si>
    <t>08043000</t>
  </si>
  <si>
    <t>Pineapples, fresh or dried</t>
  </si>
  <si>
    <t>08044000</t>
  </si>
  <si>
    <t>Avocados, fresh or dried  .</t>
  </si>
  <si>
    <t>08045000</t>
  </si>
  <si>
    <t>Guavas, mangoes and mangosteens, fresh or  dried.</t>
  </si>
  <si>
    <t>08051000</t>
  </si>
  <si>
    <t xml:space="preserve">Oranges, fresh or dried  </t>
  </si>
  <si>
    <t>08052000</t>
  </si>
  <si>
    <t>"Mandarins, clementines, wilkings...etc, fr_ esh or dried...</t>
  </si>
  <si>
    <t>08052900</t>
  </si>
  <si>
    <t>Other     ................................._................</t>
  </si>
  <si>
    <t>08054000</t>
  </si>
  <si>
    <t>Grapefruit, including pomelos</t>
  </si>
  <si>
    <t>08055000</t>
  </si>
  <si>
    <t>Lemons ( Cirtus limon, Cirtus limonum) and  limes (Cirtus aurantifolia. Cirtus lat</t>
  </si>
  <si>
    <t>08059000</t>
  </si>
  <si>
    <t>Citrus fruit, fresh or dried, nes</t>
  </si>
  <si>
    <t>08061000</t>
  </si>
  <si>
    <t>Fresh grapes</t>
  </si>
  <si>
    <t>08062000</t>
  </si>
  <si>
    <t>Dried grapes</t>
  </si>
  <si>
    <t>Afghanistan</t>
  </si>
  <si>
    <t>08071100</t>
  </si>
  <si>
    <t>Watermelons, fresh</t>
  </si>
  <si>
    <t>08071900</t>
  </si>
  <si>
    <t>Other Melons, fresh, (exclwatermelons)</t>
  </si>
  <si>
    <t>08072000</t>
  </si>
  <si>
    <t>Papaws (papayas), fresh</t>
  </si>
  <si>
    <t>08081000</t>
  </si>
  <si>
    <t>Apples, fresh</t>
  </si>
  <si>
    <t>08083000</t>
  </si>
  <si>
    <t>Pears</t>
  </si>
  <si>
    <t>08084000</t>
  </si>
  <si>
    <t>Quinces ..................................._ ...............</t>
  </si>
  <si>
    <t>08091000</t>
  </si>
  <si>
    <t xml:space="preserve">Apricots, fresh   </t>
  </si>
  <si>
    <t>08092100</t>
  </si>
  <si>
    <t xml:space="preserve">Sour cherries (Prunus cerasus)  </t>
  </si>
  <si>
    <t>08092900</t>
  </si>
  <si>
    <t>Other cherries   .........................._ ...............</t>
  </si>
  <si>
    <t>08094000</t>
  </si>
  <si>
    <t>Plums and sloes, fresh</t>
  </si>
  <si>
    <t>08101000</t>
  </si>
  <si>
    <t xml:space="preserve">Strawberries, fresh   </t>
  </si>
  <si>
    <t>08103000</t>
  </si>
  <si>
    <t>Black, white or red currants and gooseberri s</t>
  </si>
  <si>
    <t>08104000</t>
  </si>
  <si>
    <t>Cranberries, bilberries and other fruiits  of the genus Vaccinium</t>
  </si>
  <si>
    <t>08105000</t>
  </si>
  <si>
    <t>Kiwifruit, fresh  .</t>
  </si>
  <si>
    <t>08109000</t>
  </si>
  <si>
    <t>Other fruit, fresh, nes</t>
  </si>
  <si>
    <t>08111000</t>
  </si>
  <si>
    <t xml:space="preserve">Strawberries, frozen  . </t>
  </si>
  <si>
    <t>08112000</t>
  </si>
  <si>
    <t>Raspberries, blackberries, mulberries, log anberriesetc, frozen</t>
  </si>
  <si>
    <t>08119000</t>
  </si>
  <si>
    <t>Other fruit and nuts, frozen, nes</t>
  </si>
  <si>
    <t>08121000</t>
  </si>
  <si>
    <t>Cherries, provisionally preserved, not for  immediate consumption</t>
  </si>
  <si>
    <t>08129000</t>
  </si>
  <si>
    <t>Other fruit and nuts, provisionally preser ved, not for immediate consumption.</t>
  </si>
  <si>
    <t>08131000</t>
  </si>
  <si>
    <t>Dried apricots</t>
  </si>
  <si>
    <t>08132000</t>
  </si>
  <si>
    <t xml:space="preserve">Dried prunes   </t>
  </si>
  <si>
    <t>08133000</t>
  </si>
  <si>
    <t xml:space="preserve">Dried apples   </t>
  </si>
  <si>
    <t>08134000</t>
  </si>
  <si>
    <t>Other dried fruit, except heading 0801 to  0806 nes</t>
  </si>
  <si>
    <t>08135000</t>
  </si>
  <si>
    <t>Mixtures of dried fruit of this chapter or  nuts</t>
  </si>
  <si>
    <t>Iran, Islamic Republic of</t>
  </si>
  <si>
    <t>08140000</t>
  </si>
  <si>
    <t>Peel of citrus fruit or melons, fresh,froz en, dried or provisionally preserved</t>
  </si>
  <si>
    <t>09011100</t>
  </si>
  <si>
    <t>Coffee, not roasted, not decaffeinated</t>
  </si>
  <si>
    <t>09011200</t>
  </si>
  <si>
    <t>Decaffeinated coffee, not roasted</t>
  </si>
  <si>
    <t>Colombia</t>
  </si>
  <si>
    <t>Costa Rica</t>
  </si>
  <si>
    <t>Guatemala</t>
  </si>
  <si>
    <t>Honduras</t>
  </si>
  <si>
    <t>09012100</t>
  </si>
  <si>
    <t xml:space="preserve">Roasted coffee, not decaffeinated  </t>
  </si>
  <si>
    <t>09012200</t>
  </si>
  <si>
    <t xml:space="preserve">Roasted, decaffeinated coffee  </t>
  </si>
  <si>
    <t>09019000</t>
  </si>
  <si>
    <t>Coffee husks and skins,coffee substitutes  containing coffee in any proportion</t>
  </si>
  <si>
    <t>09021000</t>
  </si>
  <si>
    <t xml:space="preserve">Green tea,whether or not flavoured, in imm  diate packings of content &lt;=3kg </t>
  </si>
  <si>
    <t>Japan</t>
  </si>
  <si>
    <t>09022000</t>
  </si>
  <si>
    <t xml:space="preserve">Green tea,whether or not flavoured, nes   </t>
  </si>
  <si>
    <t>09023000</t>
  </si>
  <si>
    <t xml:space="preserve">Black tea(fermented) &amp; partly fermented,wh  ther or not flavoured,in packings of  </t>
  </si>
  <si>
    <t>09024000</t>
  </si>
  <si>
    <t>Black tea(fermented) and partly fermented, _ hether or not f</t>
  </si>
  <si>
    <t>Taiwan, Province of China</t>
  </si>
  <si>
    <t>09030000</t>
  </si>
  <si>
    <t>Mate</t>
  </si>
  <si>
    <t>09041100</t>
  </si>
  <si>
    <t>Dried pepper neither crushed nor ground</t>
  </si>
  <si>
    <t>Ecuador</t>
  </si>
  <si>
    <t>09041200</t>
  </si>
  <si>
    <t>Dried pepper, crushed or ground</t>
  </si>
  <si>
    <t>09042100</t>
  </si>
  <si>
    <t>Dried, neither, crushed or ground piper &amp; capsicum</t>
  </si>
  <si>
    <t>09042200</t>
  </si>
  <si>
    <t>Crushed or ground piper &amp; capsicum</t>
  </si>
  <si>
    <t>09051000</t>
  </si>
  <si>
    <t xml:space="preserve">Venila neither crushed nor ground . </t>
  </si>
  <si>
    <t>09061100</t>
  </si>
  <si>
    <t>Cinnamon (Cunnamomum zeylanicum Blume) - N either crushed nor ground</t>
  </si>
  <si>
    <t>09061900</t>
  </si>
  <si>
    <t>Other - Cinnamon &amp; cinnamon tree flowers,  neither crushed nor ground</t>
  </si>
  <si>
    <t>09062000</t>
  </si>
  <si>
    <t>Cinnamon and cinnamon-tree flowers, crushe d or ground</t>
  </si>
  <si>
    <t>09071000</t>
  </si>
  <si>
    <t>Cloves neither crushed nor ground .</t>
  </si>
  <si>
    <t>Comoros</t>
  </si>
  <si>
    <t>09072000</t>
  </si>
  <si>
    <t xml:space="preserve">Cloves crushed or ground  </t>
  </si>
  <si>
    <t>09081100</t>
  </si>
  <si>
    <t>Nutmag neither crushed nor ground .</t>
  </si>
  <si>
    <t>09081200</t>
  </si>
  <si>
    <t>nutmag crushed or ground   ................_................</t>
  </si>
  <si>
    <t>09082000</t>
  </si>
  <si>
    <t xml:space="preserve">Mace  </t>
  </si>
  <si>
    <t>09082100</t>
  </si>
  <si>
    <t>Mace neither crushed nor ground</t>
  </si>
  <si>
    <t>09082200</t>
  </si>
  <si>
    <t>Mace crushed or ground</t>
  </si>
  <si>
    <t>09083110</t>
  </si>
  <si>
    <t>Alaichi   ................................._................</t>
  </si>
  <si>
    <t>09083120</t>
  </si>
  <si>
    <t>Sukumel</t>
  </si>
  <si>
    <t>09083210</t>
  </si>
  <si>
    <t>Alaichi crushed or ground</t>
  </si>
  <si>
    <t>09083220</t>
  </si>
  <si>
    <t>Sukumel crushed or ground .</t>
  </si>
  <si>
    <t>09092100</t>
  </si>
  <si>
    <t xml:space="preserve">Seeds of coriander neither crushed nor grou d </t>
  </si>
  <si>
    <t>09092200</t>
  </si>
  <si>
    <t>Seeds of coriander crushed or ground ......_ ...............</t>
  </si>
  <si>
    <t>09093000</t>
  </si>
  <si>
    <t>Seeds of cumin</t>
  </si>
  <si>
    <t>09093100</t>
  </si>
  <si>
    <t>Seeds of cumin neither crushed nor ground .</t>
  </si>
  <si>
    <t>09093200</t>
  </si>
  <si>
    <t xml:space="preserve">Seeds of Cumin crushed or ground  </t>
  </si>
  <si>
    <t>09096100</t>
  </si>
  <si>
    <t>Seeds of anisa,badian,caraway or fennel;jun iper berries Neither crushed nor groun [KGM</t>
  </si>
  <si>
    <t>09096200</t>
  </si>
  <si>
    <t>Seeds of anisa,badian,caraway or fennel; jul; ju niper berries crushed nor ground [KGM</t>
  </si>
  <si>
    <t>Other Countries</t>
  </si>
  <si>
    <t>09101110</t>
  </si>
  <si>
    <t>Fresh Ginger nither crushed nor ground ...._ ...............</t>
  </si>
  <si>
    <t>09101190</t>
  </si>
  <si>
    <t>Other Ginger crushed or ground (sutho)</t>
  </si>
  <si>
    <t>09101200</t>
  </si>
  <si>
    <t xml:space="preserve">Other  Ginger crushed or ground         </t>
  </si>
  <si>
    <t>09102000</t>
  </si>
  <si>
    <t xml:space="preserve">Saffron  </t>
  </si>
  <si>
    <t>09103010</t>
  </si>
  <si>
    <t>Turmeric (Fresh)</t>
  </si>
  <si>
    <t>09103020</t>
  </si>
  <si>
    <t>Turmeric (dust or Powder)   ..............._................</t>
  </si>
  <si>
    <t>09103090</t>
  </si>
  <si>
    <t>Other turmeric .</t>
  </si>
  <si>
    <t>09109100</t>
  </si>
  <si>
    <t xml:space="preserve">Spice mixtures  </t>
  </si>
  <si>
    <t>09109910</t>
  </si>
  <si>
    <t>Fenugreek(Methi) .</t>
  </si>
  <si>
    <t>09109990</t>
  </si>
  <si>
    <t xml:space="preserve">Other spices nes . </t>
  </si>
  <si>
    <t>10011100</t>
  </si>
  <si>
    <t>Drum wheat Seed</t>
  </si>
  <si>
    <t>Mexico</t>
  </si>
  <si>
    <t>10011900</t>
  </si>
  <si>
    <t xml:space="preserve">Other drum wheat  </t>
  </si>
  <si>
    <t>10019000</t>
  </si>
  <si>
    <t>Spelt, common wheat and meslin</t>
  </si>
  <si>
    <t>10019100</t>
  </si>
  <si>
    <t>Wheat Seed   .............................._ ...............</t>
  </si>
  <si>
    <t>10019900</t>
  </si>
  <si>
    <t>Other wheat</t>
  </si>
  <si>
    <t>10021000</t>
  </si>
  <si>
    <t xml:space="preserve">Rye Seeds  </t>
  </si>
  <si>
    <t>10029000</t>
  </si>
  <si>
    <t>Other rye   ..............................._................</t>
  </si>
  <si>
    <t>10031000</t>
  </si>
  <si>
    <t xml:space="preserve">Barley Seed  </t>
  </si>
  <si>
    <t>10039000</t>
  </si>
  <si>
    <t>Other barley</t>
  </si>
  <si>
    <t>10049000</t>
  </si>
  <si>
    <t xml:space="preserve">Other oats . </t>
  </si>
  <si>
    <t>10051000</t>
  </si>
  <si>
    <t>Maize seed</t>
  </si>
  <si>
    <t>10059000</t>
  </si>
  <si>
    <t>Maize (excl seed)</t>
  </si>
  <si>
    <t>10061000</t>
  </si>
  <si>
    <t>Rice in the husk (paddy or rough)</t>
  </si>
  <si>
    <t>Philippines</t>
  </si>
  <si>
    <t>10062000</t>
  </si>
  <si>
    <t>Husked (brown) rice</t>
  </si>
  <si>
    <t>10063000</t>
  </si>
  <si>
    <t>Semi-milled or wholly milled rice, whether  or not polished or glazed</t>
  </si>
  <si>
    <t>10064000</t>
  </si>
  <si>
    <t>Broken rice</t>
  </si>
  <si>
    <t>10079000</t>
  </si>
  <si>
    <t>Other grain sorghum (Junelo)</t>
  </si>
  <si>
    <t>10081000</t>
  </si>
  <si>
    <t>Buckwheat .</t>
  </si>
  <si>
    <t>10082100</t>
  </si>
  <si>
    <t>Millet seed</t>
  </si>
  <si>
    <t>10082900</t>
  </si>
  <si>
    <t>Other  .</t>
  </si>
  <si>
    <t>10085000</t>
  </si>
  <si>
    <t>Quinoa (Chenopodium quinoa)</t>
  </si>
  <si>
    <t>10086000</t>
  </si>
  <si>
    <t>Triticale   ..............................._................</t>
  </si>
  <si>
    <t>10089000</t>
  </si>
  <si>
    <t>Other cereal, nes</t>
  </si>
  <si>
    <t>11010000</t>
  </si>
  <si>
    <t>Wheat or meslin flour except maida  ......._ ...............</t>
  </si>
  <si>
    <t>11022000</t>
  </si>
  <si>
    <t xml:space="preserve">Maize (corn) flour   </t>
  </si>
  <si>
    <t>11029000</t>
  </si>
  <si>
    <t xml:space="preserve">Other cereal flour, nes   </t>
  </si>
  <si>
    <t>11031100</t>
  </si>
  <si>
    <t>Groats and meal of wheat  .</t>
  </si>
  <si>
    <t>11031300</t>
  </si>
  <si>
    <t>Groats and meal of maize (corn)</t>
  </si>
  <si>
    <t>11031900</t>
  </si>
  <si>
    <t xml:space="preserve">Groats and meal of other cereals, nes   </t>
  </si>
  <si>
    <t>11032000</t>
  </si>
  <si>
    <t>Pellets</t>
  </si>
  <si>
    <t>11041200</t>
  </si>
  <si>
    <t xml:space="preserve">Rolled or flaked of oats grains   </t>
  </si>
  <si>
    <t>11041900</t>
  </si>
  <si>
    <t xml:space="preserve">Rolled or flaked grains of other cereals,  </t>
  </si>
  <si>
    <t>11042300</t>
  </si>
  <si>
    <t>Other worked grains of maize (corn), nes</t>
  </si>
  <si>
    <t>11042900</t>
  </si>
  <si>
    <t xml:space="preserve">Other worked grains of other cereals, nes   </t>
  </si>
  <si>
    <t>11043000</t>
  </si>
  <si>
    <t>Cereal germ, whole, rolled, flaked or ground</t>
  </si>
  <si>
    <t>11051000</t>
  </si>
  <si>
    <t>Potato flour, meal and powder    .........._ ...............</t>
  </si>
  <si>
    <t>11052000</t>
  </si>
  <si>
    <t>Potato flakes, granules and pellets</t>
  </si>
  <si>
    <t>11061000</t>
  </si>
  <si>
    <t>Flour, meal and powder of the dried legumi  ous vegetables of 0713</t>
  </si>
  <si>
    <t>11062000</t>
  </si>
  <si>
    <t>Flour, meal and powder of sago or of roots  or tubers of 0714</t>
  </si>
  <si>
    <t>11063000</t>
  </si>
  <si>
    <t>Flour, meal and powder of products of chap  er 8</t>
  </si>
  <si>
    <t>11071000</t>
  </si>
  <si>
    <t xml:space="preserve">Malt not roasted . </t>
  </si>
  <si>
    <t>11072000</t>
  </si>
  <si>
    <t>Roasted malt</t>
  </si>
  <si>
    <t>11081100</t>
  </si>
  <si>
    <t>Wheat starch</t>
  </si>
  <si>
    <t>11081200</t>
  </si>
  <si>
    <t>Maize (corn) starch</t>
  </si>
  <si>
    <t>11081300</t>
  </si>
  <si>
    <t>Potato starch .</t>
  </si>
  <si>
    <t>11081400</t>
  </si>
  <si>
    <t xml:space="preserve">Manioc (cassava) starch  </t>
  </si>
  <si>
    <t>11081900</t>
  </si>
  <si>
    <t xml:space="preserve">Other starches, nes  </t>
  </si>
  <si>
    <t>11090000</t>
  </si>
  <si>
    <t>Wheat gluten</t>
  </si>
  <si>
    <t>12011000</t>
  </si>
  <si>
    <t>Soyabean seed</t>
  </si>
  <si>
    <t>12019000</t>
  </si>
  <si>
    <t>Other soyabean .</t>
  </si>
  <si>
    <t>Benin</t>
  </si>
  <si>
    <t>12023000</t>
  </si>
  <si>
    <t>Groundnut Seed .</t>
  </si>
  <si>
    <t>12024100</t>
  </si>
  <si>
    <t>Groundnut In shell ........................_ ...............</t>
  </si>
  <si>
    <t>12024200</t>
  </si>
  <si>
    <t>Groundnut shelled, whether or not broken</t>
  </si>
  <si>
    <t>12030000</t>
  </si>
  <si>
    <t>Copra .</t>
  </si>
  <si>
    <t>12040000</t>
  </si>
  <si>
    <t xml:space="preserve">Linseed   </t>
  </si>
  <si>
    <t>12051000</t>
  </si>
  <si>
    <t>Low erucic acid rape or colza seeds</t>
  </si>
  <si>
    <t>12059000</t>
  </si>
  <si>
    <t xml:space="preserve">Other rape or colza seeds   </t>
  </si>
  <si>
    <t>12060000</t>
  </si>
  <si>
    <t>Sunflower seeds</t>
  </si>
  <si>
    <t>12072100</t>
  </si>
  <si>
    <t>Cotton Seed</t>
  </si>
  <si>
    <t>12072900</t>
  </si>
  <si>
    <t>Other cotton Seed .</t>
  </si>
  <si>
    <t>12073000</t>
  </si>
  <si>
    <t xml:space="preserve">Castor oil seed  </t>
  </si>
  <si>
    <t>12074000</t>
  </si>
  <si>
    <t>Sesamum seeds  .</t>
  </si>
  <si>
    <t>12075000</t>
  </si>
  <si>
    <t>Mustards seeds</t>
  </si>
  <si>
    <t>12077000</t>
  </si>
  <si>
    <t xml:space="preserve">Melon seeds  </t>
  </si>
  <si>
    <t>12079900</t>
  </si>
  <si>
    <t xml:space="preserve">Other oil seeds and oleaginous fruits, nes  </t>
  </si>
  <si>
    <t>Paraguay</t>
  </si>
  <si>
    <t>12081000</t>
  </si>
  <si>
    <t xml:space="preserve">Soya bean flour and meal . </t>
  </si>
  <si>
    <t>12091000</t>
  </si>
  <si>
    <t>Sugar beet seeds</t>
  </si>
  <si>
    <t>12092100</t>
  </si>
  <si>
    <t>Lucerne (alfalfa) seeds</t>
  </si>
  <si>
    <t>12092200</t>
  </si>
  <si>
    <t xml:space="preserve">Clover (Trifolium spp) seeds  </t>
  </si>
  <si>
    <t>12092300</t>
  </si>
  <si>
    <t>Fescue seeds .............................._ ...............</t>
  </si>
  <si>
    <t>12092500</t>
  </si>
  <si>
    <t>Rye grass (Lolium multiflorum Lam, Lolium p renne L) seeds</t>
  </si>
  <si>
    <t>12092900</t>
  </si>
  <si>
    <t>Other seeds of forage plants, of a kind us ed for sowing, nes</t>
  </si>
  <si>
    <t>12093000</t>
  </si>
  <si>
    <t>Seeds of herbaceous plants, of a kind used  for sowing</t>
  </si>
  <si>
    <t>12099100</t>
  </si>
  <si>
    <t>Vegetable seed, of a kind used for sowing</t>
  </si>
  <si>
    <t>Bolivia</t>
  </si>
  <si>
    <t>12099900</t>
  </si>
  <si>
    <t>Other seeds, fruit and spores, of a kind u sed for sowing, nes</t>
  </si>
  <si>
    <t>12101000</t>
  </si>
  <si>
    <t>Hop cones (excl. ground, powdered or pelle ts), fresh or dried</t>
  </si>
  <si>
    <t>12102000</t>
  </si>
  <si>
    <t>Hop cones, ground, powdered or in pellets; lupulin</t>
  </si>
  <si>
    <t>12112000</t>
  </si>
  <si>
    <t>Ginseng roots, of a kind used in perfumery   pharmacy etc</t>
  </si>
  <si>
    <t>12119000</t>
  </si>
  <si>
    <t>Other plants or parts, of a kind used in p erfumery, pharmacy etc, nes</t>
  </si>
  <si>
    <t>Kazakstan</t>
  </si>
  <si>
    <t>12119090</t>
  </si>
  <si>
    <t>12122000</t>
  </si>
  <si>
    <t>Seaweeds and other algae used for human co nsumption, fresh, dried, chilled or fro</t>
  </si>
  <si>
    <t>12122100</t>
  </si>
  <si>
    <t>Seaweeds Fit for human consumption</t>
  </si>
  <si>
    <t>12122900</t>
  </si>
  <si>
    <t>Other seaweeds</t>
  </si>
  <si>
    <t>12129300</t>
  </si>
  <si>
    <t>Sugar cane ................................_ ...............</t>
  </si>
  <si>
    <t>12129900</t>
  </si>
  <si>
    <t>Vegetable products used primarily for huma   consumption,fresh or dried, nes.</t>
  </si>
  <si>
    <t>12130000</t>
  </si>
  <si>
    <t>Cereal straw and husks</t>
  </si>
  <si>
    <t>12149000</t>
  </si>
  <si>
    <t>Other forage products, nes</t>
  </si>
  <si>
    <t>13012000</t>
  </si>
  <si>
    <t>Natural gum arabic</t>
  </si>
  <si>
    <t>13019000</t>
  </si>
  <si>
    <t xml:space="preserve">Natural gums, resins, gum-resins,natural o  eoresesins and balsams (excl gum arab </t>
  </si>
  <si>
    <t>13021300</t>
  </si>
  <si>
    <t>Hop saps and extracts</t>
  </si>
  <si>
    <t>13021900</t>
  </si>
  <si>
    <t xml:space="preserve">Other vegetable saps and extracts, nes   </t>
  </si>
  <si>
    <t>13022000</t>
  </si>
  <si>
    <t>Pectic substances, pectinates and pectates</t>
  </si>
  <si>
    <t>13023100</t>
  </si>
  <si>
    <t>Agar-agar  .</t>
  </si>
  <si>
    <t>13023200</t>
  </si>
  <si>
    <t>Mucilages and thickeners of locust beans,   ean seeds and guar seeds.</t>
  </si>
  <si>
    <t>13023900</t>
  </si>
  <si>
    <t>Mucilages and thickeners, derived from veg  table products, nes.</t>
  </si>
  <si>
    <t>14011000</t>
  </si>
  <si>
    <t xml:space="preserve">Bamboos, painting material  </t>
  </si>
  <si>
    <t>14019000</t>
  </si>
  <si>
    <t>Vegetable materials for plaiting, (excl. b amboos and rattans)</t>
  </si>
  <si>
    <t>14042000</t>
  </si>
  <si>
    <t xml:space="preserve">Cotton linters  </t>
  </si>
  <si>
    <t>14049020</t>
  </si>
  <si>
    <t>Cetechu of acacia (Kattha)</t>
  </si>
  <si>
    <t>14049030</t>
  </si>
  <si>
    <t xml:space="preserve">Bidi wraper leaves (tendu)  </t>
  </si>
  <si>
    <t>14049040</t>
  </si>
  <si>
    <t xml:space="preserve">Heart leaf (Pan ko Pat) </t>
  </si>
  <si>
    <t>14049050</t>
  </si>
  <si>
    <t xml:space="preserve">Rudrakshya seeds  </t>
  </si>
  <si>
    <t>14049060</t>
  </si>
  <si>
    <t>Peal of edqeworthia crysantha(Mitusmata)(Ar eli ko bokra)</t>
  </si>
  <si>
    <t>14049070</t>
  </si>
  <si>
    <t xml:space="preserve">Shop nut  </t>
  </si>
  <si>
    <t>14049090</t>
  </si>
  <si>
    <t>Other vegetable products .................._ ...............</t>
  </si>
  <si>
    <t>15010000</t>
  </si>
  <si>
    <t>Lard, other pig fat and poultry fat (excl.  that of 0209 or1503)</t>
  </si>
  <si>
    <t>15020000</t>
  </si>
  <si>
    <t>Fats of bovine animals, sheep or goats, ra w or rendered,(excl. that of 1503).</t>
  </si>
  <si>
    <t>15021000</t>
  </si>
  <si>
    <t>Tallow .</t>
  </si>
  <si>
    <t>15029000</t>
  </si>
  <si>
    <t>Fats of Other bovine animals</t>
  </si>
  <si>
    <t>15030000</t>
  </si>
  <si>
    <t>Lard stearin, lardoil, oleostearin, oleo-o il and tallow oil not emulsified or mix</t>
  </si>
  <si>
    <t>15041090</t>
  </si>
  <si>
    <t xml:space="preserve">Other fish liver oil and their fractions  . </t>
  </si>
  <si>
    <t>15042000</t>
  </si>
  <si>
    <t>Fish fats, oils and fractions (excl. fish  liver oils)</t>
  </si>
  <si>
    <t>15043000</t>
  </si>
  <si>
    <t>Marine mammal fats, oils and their liquid  fractions.</t>
  </si>
  <si>
    <t>15050000</t>
  </si>
  <si>
    <t>Wool grease and fatty substances derived     therefrom (including lanolin)</t>
  </si>
  <si>
    <t>15071000</t>
  </si>
  <si>
    <t>Crude soya-bean oil</t>
  </si>
  <si>
    <t>15079000</t>
  </si>
  <si>
    <t xml:space="preserve">Soya-bean oil (excl. crude) and fractions  </t>
  </si>
  <si>
    <t>15081000</t>
  </si>
  <si>
    <t xml:space="preserve">Crude ground-nut oil . </t>
  </si>
  <si>
    <t>15089000</t>
  </si>
  <si>
    <t xml:space="preserve">Ground-nut oil (excl. crude) and fractions </t>
  </si>
  <si>
    <t>15091000</t>
  </si>
  <si>
    <t xml:space="preserve">Virgin olive oil . </t>
  </si>
  <si>
    <t>15099000</t>
  </si>
  <si>
    <t xml:space="preserve">Olive oil and fractions (excl. virgin)  </t>
  </si>
  <si>
    <t>15100000</t>
  </si>
  <si>
    <t>Other oils and their fractions, obtained s olely from olives, nes</t>
  </si>
  <si>
    <t>15111000</t>
  </si>
  <si>
    <t>Crude palm oil</t>
  </si>
  <si>
    <t>15119000</t>
  </si>
  <si>
    <t>Palm oil (excl. crude) and its fractions,r efined or not but not chemically modifi</t>
  </si>
  <si>
    <t>15121100</t>
  </si>
  <si>
    <t xml:space="preserve">Crude sunflower oil   </t>
  </si>
  <si>
    <t>15121900</t>
  </si>
  <si>
    <t>Sunflower-seed and safflower oil (excl. cr ude) and fractions thereof</t>
  </si>
  <si>
    <t>15122900</t>
  </si>
  <si>
    <t xml:space="preserve">Cotton-seed oil(excl crude)and its fracti o s,refined or not but not chemically m </t>
  </si>
  <si>
    <t>15131100</t>
  </si>
  <si>
    <t>Crude coconut (copra) oil</t>
  </si>
  <si>
    <t>15131900</t>
  </si>
  <si>
    <t>Coconut (copra) oil (excl. crude) &amp; its fr actions,refined or not but not chem. mo</t>
  </si>
  <si>
    <t>15132900</t>
  </si>
  <si>
    <t>Palm kernel or babassu oil (excl. crude) &amp;  fractions,refined or not,not chem.modi</t>
  </si>
  <si>
    <t>15141900</t>
  </si>
  <si>
    <t xml:space="preserve">Other oil of low erucic acid rape or      _   colza oil and </t>
  </si>
  <si>
    <t>15149110</t>
  </si>
  <si>
    <t>Crude oil of canola(Rapseed) .</t>
  </si>
  <si>
    <t>15149910</t>
  </si>
  <si>
    <t>Other of canola (Rapeseed) nes</t>
  </si>
  <si>
    <t>15149990</t>
  </si>
  <si>
    <t>Other of rape, colza or mustard oil &amp; frac tions thereof nes</t>
  </si>
  <si>
    <t>15151900</t>
  </si>
  <si>
    <t>Linseed oil (excl. crude) and its fraction s, refined or not but not chemically mo</t>
  </si>
  <si>
    <t>15152900</t>
  </si>
  <si>
    <t>Maize (corn) oil (excl. crude) and fractio ns,refined or not but not chemically mo</t>
  </si>
  <si>
    <t>15153000</t>
  </si>
  <si>
    <t xml:space="preserve">Castor oil and its fractions . </t>
  </si>
  <si>
    <t>15155000</t>
  </si>
  <si>
    <t>Sesame oil and its fractions ............._ ................</t>
  </si>
  <si>
    <t>15159000</t>
  </si>
  <si>
    <t>Other fixed vegetable fats and fractions,   es</t>
  </si>
  <si>
    <t>15161000</t>
  </si>
  <si>
    <t>Animal fats and oils and fractions, hydrog enated, etc</t>
  </si>
  <si>
    <t>15162000</t>
  </si>
  <si>
    <t>Vegetable fats and oils and their fraction s, hydrogenated, etc.</t>
  </si>
  <si>
    <t>15171000</t>
  </si>
  <si>
    <t>Margarine (excl. liquid) .</t>
  </si>
  <si>
    <t>15179000</t>
  </si>
  <si>
    <t>Edible preparations of fats and oils, nes</t>
  </si>
  <si>
    <t>15180000</t>
  </si>
  <si>
    <t>Animal or vegetable fats and oils chemi cally modified, nes</t>
  </si>
  <si>
    <t>15200000</t>
  </si>
  <si>
    <t>Glycerol, crude, glycerol waters and glyce rollyes</t>
  </si>
  <si>
    <t>15211000</t>
  </si>
  <si>
    <t xml:space="preserve">Vegetable waxes (excl. triglycerides)  </t>
  </si>
  <si>
    <t>15219000</t>
  </si>
  <si>
    <t xml:space="preserve">Beeswax, other insect waxes and spermaceti </t>
  </si>
  <si>
    <t>15220000</t>
  </si>
  <si>
    <t>Degras; residues of fatty substances or an imal or vegetable waxes</t>
  </si>
  <si>
    <t>16010000</t>
  </si>
  <si>
    <t>Sausages and similar products; food prepar ations based on these products.</t>
  </si>
  <si>
    <t>16022000</t>
  </si>
  <si>
    <t>Preparations of animal liver</t>
  </si>
  <si>
    <t>16023100</t>
  </si>
  <si>
    <t>Prepared or preserved meat, meat offal or  blood of turkey</t>
  </si>
  <si>
    <t>16023200</t>
  </si>
  <si>
    <t>Prepared or preserved meat,offal or blood  of fowls of the species gallus domestic</t>
  </si>
  <si>
    <t>16024100</t>
  </si>
  <si>
    <t>Preparations of swine, hams and cuts .</t>
  </si>
  <si>
    <t>16024200</t>
  </si>
  <si>
    <t xml:space="preserve">Preparations of swine, shoulders and cuts  </t>
  </si>
  <si>
    <t>16024900</t>
  </si>
  <si>
    <t>Other preparations of swine, including mix tures, nes</t>
  </si>
  <si>
    <t>16029000</t>
  </si>
  <si>
    <t>Other preparations of meat (incl.preparati ons of blood of any animal), nes</t>
  </si>
  <si>
    <t>16030000</t>
  </si>
  <si>
    <t>Extracts and juices of meat, fish and aqua tic invertebrates</t>
  </si>
  <si>
    <t>16041300</t>
  </si>
  <si>
    <t>Prepared or preserved sardines, sardinella , brisling or sprats (excl.minced).</t>
  </si>
  <si>
    <t>16041400</t>
  </si>
  <si>
    <t>Prepared or preserved tuna, skipjack and b onito (sarda spp.) excl.minced.</t>
  </si>
  <si>
    <t>16041500</t>
  </si>
  <si>
    <t>Prepared or preserved mackerel (excl. minc ed)</t>
  </si>
  <si>
    <t>16041600</t>
  </si>
  <si>
    <t>Prepared or preserved anchovies (excl min c_ed).............</t>
  </si>
  <si>
    <t>16041900</t>
  </si>
  <si>
    <t>Prepared or preserved fish (excl. minced),  nes</t>
  </si>
  <si>
    <t>16042000</t>
  </si>
  <si>
    <t>Other prepared or preserved fish, includin g minced, nes</t>
  </si>
  <si>
    <t>16043200</t>
  </si>
  <si>
    <t xml:space="preserve">Caviar substitutes  </t>
  </si>
  <si>
    <t>16055900</t>
  </si>
  <si>
    <t xml:space="preserve">Other moliuscs . </t>
  </si>
  <si>
    <t>17011190</t>
  </si>
  <si>
    <t>Sakhhar(Gud)</t>
  </si>
  <si>
    <t>17011200</t>
  </si>
  <si>
    <t>Beet sugar (Cane sugar specified in Subhead ng Note 2 to this Chapter:</t>
  </si>
  <si>
    <t>17011310</t>
  </si>
  <si>
    <t>"Sakhhar(Gud &amp; Veli), Gudgatta of Chukandar _ ..............</t>
  </si>
  <si>
    <t>17011320</t>
  </si>
  <si>
    <t>Khanda sugar</t>
  </si>
  <si>
    <t>17011390</t>
  </si>
  <si>
    <t>"Other Sakhhar(Gud &amp; Veli), Gudgatta àààà .._ ..............</t>
  </si>
  <si>
    <t>17011410</t>
  </si>
  <si>
    <t>"Sakhhar (Gud &amp; veli),Gudgatta of Sugarcane _ ..............</t>
  </si>
  <si>
    <t>17011420</t>
  </si>
  <si>
    <t>Khanda sugar .............................._ ...............</t>
  </si>
  <si>
    <t>17011490</t>
  </si>
  <si>
    <t>Other Sugar</t>
  </si>
  <si>
    <t>Egypt</t>
  </si>
  <si>
    <t>Mauritius</t>
  </si>
  <si>
    <t>Morocco</t>
  </si>
  <si>
    <t>17019100</t>
  </si>
  <si>
    <t>Cane or beet sugar, containing added flavo uring or colouring</t>
  </si>
  <si>
    <t>17019900</t>
  </si>
  <si>
    <t>Cane or beet sugar, in solid form, nes  ..._ ...............</t>
  </si>
  <si>
    <t>17021100</t>
  </si>
  <si>
    <t>Lactose and lactose syrup containing by we ight&gt;=99% lactose calculated on the dry</t>
  </si>
  <si>
    <t>17021900</t>
  </si>
  <si>
    <t>Lactose and lactose syrup containing by we ight &lt;99% lactose calculated on the dry</t>
  </si>
  <si>
    <t>17022000</t>
  </si>
  <si>
    <t xml:space="preserve">Maple sugar and maple syrup  </t>
  </si>
  <si>
    <t>17023000</t>
  </si>
  <si>
    <t>Glucose and glucose syrup, containing &lt;20%  fructose.</t>
  </si>
  <si>
    <t>17024000</t>
  </si>
  <si>
    <t>Glucose and glucose syrup, containing &gt;=20 % but &lt;50% fructose,excluding invert su</t>
  </si>
  <si>
    <t>17025000</t>
  </si>
  <si>
    <t>Chemically pure fructose</t>
  </si>
  <si>
    <t>17026000</t>
  </si>
  <si>
    <t>Other fructose and fructose syrup, contain _ing &gt;50% fructos</t>
  </si>
  <si>
    <t>17029000</t>
  </si>
  <si>
    <t>Other,incl. invert sugar and other sugar &amp;   sugar syrup blends cont.50% by wt.fru</t>
  </si>
  <si>
    <t>17031000</t>
  </si>
  <si>
    <t>Cane molasses resulting from the extractio   or refining of sugar</t>
  </si>
  <si>
    <t>17039000</t>
  </si>
  <si>
    <t>Molasses resulting from the extraction or   efining of sugar (excl cane).</t>
  </si>
  <si>
    <t>17041000</t>
  </si>
  <si>
    <t xml:space="preserve">Chewing gum   </t>
  </si>
  <si>
    <t>17049000</t>
  </si>
  <si>
    <t>Sugar confectionery (incl white chocolate )  not containing cocoa, nes</t>
  </si>
  <si>
    <t>Malta</t>
  </si>
  <si>
    <t>Oman</t>
  </si>
  <si>
    <t>18020000</t>
  </si>
  <si>
    <t>Cocoa shells, husks, skins and other cocoa  waste</t>
  </si>
  <si>
    <t>18031000</t>
  </si>
  <si>
    <t>Cocoa paste, not defatted</t>
  </si>
  <si>
    <t>18040000</t>
  </si>
  <si>
    <t xml:space="preserve">Cocoa butter, fat and oil  </t>
  </si>
  <si>
    <t>18050000</t>
  </si>
  <si>
    <t>Cocoa powder, not containing added sugar o r other sweetening matter</t>
  </si>
  <si>
    <t>18061000</t>
  </si>
  <si>
    <t>Cocoa powder, containing added sugar or ot  er sweetening matter</t>
  </si>
  <si>
    <t>18062000</t>
  </si>
  <si>
    <t>Chocolate, etc, containing cocoa, in block  , slabs or bars &gt;2kg</t>
  </si>
  <si>
    <t>18063100</t>
  </si>
  <si>
    <t>Chocolate, etc, containing cocoa, in block  , slabs or bars, filled</t>
  </si>
  <si>
    <t>18063200</t>
  </si>
  <si>
    <t>Chocolate, etc, containing cocoa in blocks   slabs or bars, not filled</t>
  </si>
  <si>
    <t>18069000</t>
  </si>
  <si>
    <t xml:space="preserve">Chocolate, etc, containing cocoa, not in b  ocks, slabs or bars, nes. </t>
  </si>
  <si>
    <t>19011000</t>
  </si>
  <si>
    <t>Preparations for infant use, for retail sa le, of flour, groats, meal, starch etc.</t>
  </si>
  <si>
    <t>19012000</t>
  </si>
  <si>
    <t>Mixes and doughs for preparation of bakers ' wares of 19.05.</t>
  </si>
  <si>
    <t>19019000</t>
  </si>
  <si>
    <t>Food prep's of goods of hdgs 0401-0404 or  of flour, meal, etc not cont'g cocoa</t>
  </si>
  <si>
    <t>19021100</t>
  </si>
  <si>
    <t xml:space="preserve">Uncooked pasta containing eggs not stuffed </t>
  </si>
  <si>
    <t>19021900</t>
  </si>
  <si>
    <t>Uncooked pasta, not containing eggs, not s tuffed</t>
  </si>
  <si>
    <t>19022000</t>
  </si>
  <si>
    <t>Stuffed pasta .</t>
  </si>
  <si>
    <t>19023000</t>
  </si>
  <si>
    <t>Other pasta, nes .</t>
  </si>
  <si>
    <t>19024000</t>
  </si>
  <si>
    <t>Couscous</t>
  </si>
  <si>
    <t>19030000</t>
  </si>
  <si>
    <t>Preparation from starch in a form of flake s grains, pearls, siftings etc+</t>
  </si>
  <si>
    <t>19041000</t>
  </si>
  <si>
    <t>Prepared foods obtained by the swelling or  roasting of cereals.</t>
  </si>
  <si>
    <t>19042000</t>
  </si>
  <si>
    <t>Prepared foods obtained from unroasted cer eal flakes or mixtures of unroasted &amp; r</t>
  </si>
  <si>
    <t>Latvia</t>
  </si>
  <si>
    <t>19043000</t>
  </si>
  <si>
    <t xml:space="preserve">Bulgur wheat </t>
  </si>
  <si>
    <t>19049000</t>
  </si>
  <si>
    <t>Other prepared cereals in grain form (excl . maize) nes.</t>
  </si>
  <si>
    <t>Finland</t>
  </si>
  <si>
    <t>Maldives</t>
  </si>
  <si>
    <t>19051000</t>
  </si>
  <si>
    <t>Crispbread</t>
  </si>
  <si>
    <t>19052000</t>
  </si>
  <si>
    <t>Gingerbread and the like</t>
  </si>
  <si>
    <t>19053100</t>
  </si>
  <si>
    <t>Sweet biscuits</t>
  </si>
  <si>
    <t>Nicaragua</t>
  </si>
  <si>
    <t>19053200</t>
  </si>
  <si>
    <t>Waffles and wafers</t>
  </si>
  <si>
    <t>19054000</t>
  </si>
  <si>
    <t>Rusks,toasted bread and similar toasted products</t>
  </si>
  <si>
    <t>19059010</t>
  </si>
  <si>
    <t>Pizza</t>
  </si>
  <si>
    <t>19059020</t>
  </si>
  <si>
    <t xml:space="preserve">Potato Chips   </t>
  </si>
  <si>
    <t>19059090</t>
  </si>
  <si>
    <t xml:space="preserve">Other bakers' wares nes   </t>
  </si>
  <si>
    <t>20011000</t>
  </si>
  <si>
    <t>Cucumbers and gherkins, preserved by vinegar or acetic acid</t>
  </si>
  <si>
    <t>20019000</t>
  </si>
  <si>
    <t>Other vegetables, fruits, etc, preserved by vinegar or acetic acid, nes</t>
  </si>
  <si>
    <t>20021000</t>
  </si>
  <si>
    <t xml:space="preserve">Tomatoes, whole or in pieces, preserved other than by vinegar, etc. </t>
  </si>
  <si>
    <t>20029000</t>
  </si>
  <si>
    <t xml:space="preserve">Tomatoes, preserved otherwise than by vinegar or acetic acid, nes </t>
  </si>
  <si>
    <t>20031000</t>
  </si>
  <si>
    <t>Mushrooms of the genus Agaricus preserved  otherwise by vinegar or autic acid.</t>
  </si>
  <si>
    <t>20039000</t>
  </si>
  <si>
    <t>Other mushrooms prepared or preserved by vinegar of autic acid nes.</t>
  </si>
  <si>
    <t>20041000</t>
  </si>
  <si>
    <t>Potatoes, preserved other than by vinegar or acetic acid, frozen (excl. prod's of</t>
  </si>
  <si>
    <t>20049000</t>
  </si>
  <si>
    <t>Other vegetables preserved other than by vinegar, etc, frozen,(excl. prod's of 20</t>
  </si>
  <si>
    <t>20051000</t>
  </si>
  <si>
    <t>Homogenized vegetable, preserved other than by vinegar, etc, not frozen (excl 200</t>
  </si>
  <si>
    <t>20052010</t>
  </si>
  <si>
    <t xml:space="preserve">Potatoes for frozen for French Fries  . </t>
  </si>
  <si>
    <t>20052090</t>
  </si>
  <si>
    <t>Other potatoes, not frozen</t>
  </si>
  <si>
    <t>20054000</t>
  </si>
  <si>
    <t xml:space="preserve">Peas, preserved other than by vinegar or a  etic acid, not frozen </t>
  </si>
  <si>
    <t>20055100</t>
  </si>
  <si>
    <t>Shelled beans, preserved other than by vin  gar, etc, not frozen</t>
  </si>
  <si>
    <t>20055900</t>
  </si>
  <si>
    <t xml:space="preserve">Beans, unshelled, preserved other than by   inegar, etc, not frozen </t>
  </si>
  <si>
    <t>20057000</t>
  </si>
  <si>
    <t>Olives, preserved other than by vinegar or  acetic acid, not frozen.</t>
  </si>
  <si>
    <t>20058000</t>
  </si>
  <si>
    <t xml:space="preserve">Sweetcorn, preserved other than by vinegar  or acetic acid, not frozen </t>
  </si>
  <si>
    <t>20059100</t>
  </si>
  <si>
    <t>Bamboo shoots preserved other than by vine  ar or autic acid, not frozen.</t>
  </si>
  <si>
    <t>20059900</t>
  </si>
  <si>
    <t xml:space="preserve">Other - Vegetables &amp; mixtures of veg pres e ved otherwise than by vineger or acit </t>
  </si>
  <si>
    <t>20060000</t>
  </si>
  <si>
    <t xml:space="preserve">Vegetables, fruit, nuts, fruit-peel and ot  er parts of plants, preserved by suga </t>
  </si>
  <si>
    <t>20071000</t>
  </si>
  <si>
    <t>Jams, fruit jellies, marmalades, etc, homo  enized preparations.</t>
  </si>
  <si>
    <t>20079100</t>
  </si>
  <si>
    <t>Jams, fruit jellies, marmalades, etc, of c  trus fruit</t>
  </si>
  <si>
    <t>20079900</t>
  </si>
  <si>
    <t>Other jams, fruit jellies, marmalades, etc , obtained by cooking</t>
  </si>
  <si>
    <t>20081100</t>
  </si>
  <si>
    <t xml:space="preserve">Ground-nuts, preserved   </t>
  </si>
  <si>
    <t>20081900</t>
  </si>
  <si>
    <t>Nuts and seeds including mixtures, preserv ed</t>
  </si>
  <si>
    <t>20082000</t>
  </si>
  <si>
    <t>Pineapples, prepared or preserved (excl t h se of 2006 and 2007)</t>
  </si>
  <si>
    <t>20083000</t>
  </si>
  <si>
    <t xml:space="preserve">Citrus fruit, prepared or preserved (excl   hose of 2006 and 2007) </t>
  </si>
  <si>
    <t>20084000</t>
  </si>
  <si>
    <t>Pears, prepared or preserved (excl those  o  2006 and 2007).</t>
  </si>
  <si>
    <t>20086000</t>
  </si>
  <si>
    <t>Cherries, prepared or preserved (excl. tho se of 20.06 and 20.07)</t>
  </si>
  <si>
    <t>20087000</t>
  </si>
  <si>
    <t xml:space="preserve">Peaches,incl nectarines prepared or         preserved (excl those of 2006 and 2 </t>
  </si>
  <si>
    <t>20088000</t>
  </si>
  <si>
    <t>Strawberries, prepared or preserved (excl.  those of 20.06 and 20.07)</t>
  </si>
  <si>
    <t>20089100</t>
  </si>
  <si>
    <t xml:space="preserve">Palm hearts  </t>
  </si>
  <si>
    <t>20089300</t>
  </si>
  <si>
    <t xml:space="preserve">Cranberries (Vaccinium macrocarpon, Vaccini m oxycoccos, Vaccinium vitis-idaea) </t>
  </si>
  <si>
    <t>20089700</t>
  </si>
  <si>
    <t>Mixtures</t>
  </si>
  <si>
    <t>20089910</t>
  </si>
  <si>
    <t>Fruit Pulp</t>
  </si>
  <si>
    <t>20089990</t>
  </si>
  <si>
    <t>Other fruit, nuts and other edible parts o   plants nes.</t>
  </si>
  <si>
    <t>20091200</t>
  </si>
  <si>
    <t>Orange juice not frozen, of a brix value    not execeeding 20, unfermented</t>
  </si>
  <si>
    <t>LTR</t>
  </si>
  <si>
    <t>20091900</t>
  </si>
  <si>
    <t xml:space="preserve">Unfrozen orange juice, unfermented, not co  taining added spirit. </t>
  </si>
  <si>
    <t>20092900</t>
  </si>
  <si>
    <t>Other grapefruit juice of a brix value      &gt; 20</t>
  </si>
  <si>
    <t>20093100</t>
  </si>
  <si>
    <t>Juice of any other single citrus fruit of    a brix value &lt;=20</t>
  </si>
  <si>
    <t>20093900</t>
  </si>
  <si>
    <t xml:space="preserve">Other juice of any other single citrus fru  t. </t>
  </si>
  <si>
    <t>20094900</t>
  </si>
  <si>
    <t>Other pinapple juice  .</t>
  </si>
  <si>
    <t>20095000</t>
  </si>
  <si>
    <t>Tomato juice, unfermented, not containing   dded spirit</t>
  </si>
  <si>
    <t>20096100</t>
  </si>
  <si>
    <t xml:space="preserve">Grape juice (including grape must) of a br  xvalue &lt;=30 </t>
  </si>
  <si>
    <t>20096900</t>
  </si>
  <si>
    <t>Other grape juice (including grape must)  .</t>
  </si>
  <si>
    <t>20097900</t>
  </si>
  <si>
    <t xml:space="preserve">Other apple juice    </t>
  </si>
  <si>
    <t>20098100</t>
  </si>
  <si>
    <t xml:space="preserve">Cranberry (Vaccinium macrocarpon, Vaccinium oxycoccos,Vaccinium vitis-idaea) juic </t>
  </si>
  <si>
    <t>20098900</t>
  </si>
  <si>
    <t xml:space="preserve">Other juice of any other single fruits   </t>
  </si>
  <si>
    <t>Bhutan</t>
  </si>
  <si>
    <t>20099000</t>
  </si>
  <si>
    <t>Mixtures of juices, unfermented, not conta  ning added spirit.</t>
  </si>
  <si>
    <t>21011100</t>
  </si>
  <si>
    <t>Extracts, essences and concentrates of cof fee</t>
  </si>
  <si>
    <t>21011200</t>
  </si>
  <si>
    <t>Preparations with a basis of extract, esse nces or concentrates or with a basis of</t>
  </si>
  <si>
    <t>21012000</t>
  </si>
  <si>
    <t>Extracts, essences, concentrates and prepa rations of tea or mat</t>
  </si>
  <si>
    <t>21013000</t>
  </si>
  <si>
    <t xml:space="preserve">Roasted coffee substitutes(incl. chicory)  and extracts, assences of concentrates </t>
  </si>
  <si>
    <t>21021000</t>
  </si>
  <si>
    <t>Active yeasts .</t>
  </si>
  <si>
    <t>21022000</t>
  </si>
  <si>
    <t>Inactive yeasts; other single-cell micro-o rganisms, dead</t>
  </si>
  <si>
    <t>21023000</t>
  </si>
  <si>
    <t>Prepared baking powders</t>
  </si>
  <si>
    <t>Turks and Caicos Islands</t>
  </si>
  <si>
    <t>21031000</t>
  </si>
  <si>
    <t>Soya sauce</t>
  </si>
  <si>
    <t>21032000</t>
  </si>
  <si>
    <t>Tomato ketchup and other tomato sauces</t>
  </si>
  <si>
    <t>21033000</t>
  </si>
  <si>
    <t xml:space="preserve">Mustard flour and meal, prepared mustard  . </t>
  </si>
  <si>
    <t>21039000</t>
  </si>
  <si>
    <t>Sauces and sauce preparations; mixed condi ments and seasonings, nes</t>
  </si>
  <si>
    <t>Sierra Leone</t>
  </si>
  <si>
    <t>21041000</t>
  </si>
  <si>
    <t xml:space="preserve">Soups and broths and preparations therefor </t>
  </si>
  <si>
    <t>21042000</t>
  </si>
  <si>
    <t>Homogenized composite food preparations</t>
  </si>
  <si>
    <t>21050000</t>
  </si>
  <si>
    <t>Ice cream and other edible ice, whether or  not containing cocoa</t>
  </si>
  <si>
    <t>21061000</t>
  </si>
  <si>
    <t>Protein concentrates and textured protein  substences</t>
  </si>
  <si>
    <t>21069010</t>
  </si>
  <si>
    <t>Dalmot,Papad,salted,Bhujia and Chamena(tit bits).</t>
  </si>
  <si>
    <t>21069020</t>
  </si>
  <si>
    <t xml:space="preserve">Pan Mashsla (Surti Rahit) </t>
  </si>
  <si>
    <t>21069030</t>
  </si>
  <si>
    <t xml:space="preserve">Zintang  </t>
  </si>
  <si>
    <t>21069040</t>
  </si>
  <si>
    <t>Concentrate of non-alcohalic soft drinks  .</t>
  </si>
  <si>
    <t>21069050</t>
  </si>
  <si>
    <t xml:space="preserve">Pachak,Rochak&amp; Similar goods . </t>
  </si>
  <si>
    <t>21069060</t>
  </si>
  <si>
    <t>Kurkure, Kurmure, Lays and similar products</t>
  </si>
  <si>
    <t>21069070</t>
  </si>
  <si>
    <t>Scented betelnut without tobacco</t>
  </si>
  <si>
    <t>21069090</t>
  </si>
  <si>
    <t xml:space="preserve">Others food preparations nes . </t>
  </si>
  <si>
    <t/>
  </si>
  <si>
    <t>* Source: Department of Customs,Nepal</t>
  </si>
  <si>
    <t xml:space="preserve">Kurkure, Kurmure, Lays and similar products </t>
  </si>
  <si>
    <t>Pachak,Rochak&amp; Similar goods  ............._................</t>
  </si>
  <si>
    <t xml:space="preserve">Concentrate of non-alcohalic soft drinks  . </t>
  </si>
  <si>
    <t>Soups and broths and preparations therefor</t>
  </si>
  <si>
    <t>Soya sauce  ..............................._................</t>
  </si>
  <si>
    <t>Prepared baking powders  .................._................</t>
  </si>
  <si>
    <t>Apple juice of a brix value &lt;=20  .</t>
  </si>
  <si>
    <t>20097100</t>
  </si>
  <si>
    <t>Pineapple juice of a brix value &lt;=20  .</t>
  </si>
  <si>
    <t>20094100</t>
  </si>
  <si>
    <t>Other juice of any other single citrus fru  t.</t>
  </si>
  <si>
    <t xml:space="preserve">Other grapefruit juice of a brix value      &gt; 20 </t>
  </si>
  <si>
    <t>Grapefruit juice of a brix value &lt;=20</t>
  </si>
  <si>
    <t>20092100</t>
  </si>
  <si>
    <t xml:space="preserve">Orange juice not frozen, of a brix value    not execeeding 20, unfermented </t>
  </si>
  <si>
    <t>Frozen orange juice, unfermented, not cont  ining added spirit</t>
  </si>
  <si>
    <t>20091100</t>
  </si>
  <si>
    <t>Other fruit, nuts and other edible parts o _  plants nes ...</t>
  </si>
  <si>
    <t>Jams, fruit jellies, marmalades, etc, of c _ trus fruit ....</t>
  </si>
  <si>
    <t>Vegetables, fruit, nuts, fruit-peel and ot  er parts of plants, preserved by suga</t>
  </si>
  <si>
    <t>Mushrooms of the genus Agaricus preserved  _otherwise by vin</t>
  </si>
  <si>
    <t>Potato Chips    ..........................._................</t>
  </si>
  <si>
    <t>Crispbread    ............................._................</t>
  </si>
  <si>
    <t>Prepared foods obtained from unroasted cer _eal flakes or mi</t>
  </si>
  <si>
    <t>Preparation from starch in a form of flake _s grains, pearls</t>
  </si>
  <si>
    <t xml:space="preserve">Other pasta, nes . </t>
  </si>
  <si>
    <t>Saudi Arabia</t>
  </si>
  <si>
    <t>Uncooked pasta containing eggs not stuffed</t>
  </si>
  <si>
    <t xml:space="preserve">Sugar confectionery (incl white chocolate )  not containing cocoa, nes </t>
  </si>
  <si>
    <t>Chewing gum    ............................_................</t>
  </si>
  <si>
    <t xml:space="preserve">Molasses resulting from the extraction or   efining of sugar (excl cane). </t>
  </si>
  <si>
    <t xml:space="preserve">Cane molasses resulting from the extractio   or refining of sugar </t>
  </si>
  <si>
    <t>Portugal</t>
  </si>
  <si>
    <t>Kuwait</t>
  </si>
  <si>
    <t xml:space="preserve">Cane or beet sugar, in solid form, nes  </t>
  </si>
  <si>
    <t>Other Sugare   ............................_................</t>
  </si>
  <si>
    <t>Sakhhar (Gud &amp; veli),Gudgatta of Sugarcane</t>
  </si>
  <si>
    <t xml:space="preserve">Other Sakhhar(Gud &amp; Veli), Gudgatta Ã Ã Ã Ã   </t>
  </si>
  <si>
    <t xml:space="preserve">Sakhhar(Gud &amp; Veli), Gudgatta of Chukandar  </t>
  </si>
  <si>
    <t xml:space="preserve">Sakhhar(Gud)  </t>
  </si>
  <si>
    <t xml:space="preserve">Shrimps and prawns, prepared or preserved  </t>
  </si>
  <si>
    <t>16052000</t>
  </si>
  <si>
    <t>Vegetable waxes (excl triglycerides)  ....._................</t>
  </si>
  <si>
    <t xml:space="preserve">Edible preparations of fats and oils, nes  </t>
  </si>
  <si>
    <t xml:space="preserve">Margarine (excl. liquid) . </t>
  </si>
  <si>
    <t>Other crude oil</t>
  </si>
  <si>
    <t>15149190</t>
  </si>
  <si>
    <t xml:space="preserve">Crude coconut (copra) oil  </t>
  </si>
  <si>
    <t>Other oils and their fractions, obtained s _olely from olive</t>
  </si>
  <si>
    <t>Virgin olive oil  ........................._................</t>
  </si>
  <si>
    <t>Other animal fats and oils and their fract _ions............</t>
  </si>
  <si>
    <t>15060000</t>
  </si>
  <si>
    <t xml:space="preserve">Other vegetable products  </t>
  </si>
  <si>
    <t xml:space="preserve">Broom grass (Amriso)  </t>
  </si>
  <si>
    <t>14049080</t>
  </si>
  <si>
    <t>Shop nut</t>
  </si>
  <si>
    <t>Rudrakshya seeds</t>
  </si>
  <si>
    <t>Semi processed catechu of acacia (liquid ka tha)</t>
  </si>
  <si>
    <t>14049010</t>
  </si>
  <si>
    <t>Sugar cane</t>
  </si>
  <si>
    <t>Yarchhagumba</t>
  </si>
  <si>
    <t>12119010</t>
  </si>
  <si>
    <t>Coca leaf</t>
  </si>
  <si>
    <t>12113000</t>
  </si>
  <si>
    <t>Other flours and meal of oil seeds or olea ginous fruit, nes</t>
  </si>
  <si>
    <t>12089000</t>
  </si>
  <si>
    <t xml:space="preserve">Mustards seeds   </t>
  </si>
  <si>
    <t xml:space="preserve">Sesamum seeds  . </t>
  </si>
  <si>
    <t xml:space="preserve">Low erucic acid rape or colza seeds   </t>
  </si>
  <si>
    <t>Groundnut In shell</t>
  </si>
  <si>
    <t xml:space="preserve">Other soyabean . </t>
  </si>
  <si>
    <t xml:space="preserve">Soyabean seed  </t>
  </si>
  <si>
    <t xml:space="preserve">Wheat starch  </t>
  </si>
  <si>
    <t xml:space="preserve">Roasted malt  </t>
  </si>
  <si>
    <t>Potato flour, meal and powder</t>
  </si>
  <si>
    <t>Other worked grains of other cereals, nes</t>
  </si>
  <si>
    <t xml:space="preserve">Groats and meal of wheat  . </t>
  </si>
  <si>
    <t>Wheat or meslin flour except maida</t>
  </si>
  <si>
    <t xml:space="preserve">Semi-milled or wholly milled rice, whether  or not polished or glazed </t>
  </si>
  <si>
    <t xml:space="preserve">Husked (brown) rice   </t>
  </si>
  <si>
    <t xml:space="preserve">Other rye  </t>
  </si>
  <si>
    <t>Other spices nes .</t>
  </si>
  <si>
    <t>Fenugreek(Methi) ........................._ ................</t>
  </si>
  <si>
    <t>Spice mixtures</t>
  </si>
  <si>
    <t xml:space="preserve">Other turmeric . </t>
  </si>
  <si>
    <t>Turmeric (dust or Powder) .</t>
  </si>
  <si>
    <t xml:space="preserve">Turmeric (Fresh)  </t>
  </si>
  <si>
    <t>Other  Ginger crushed or ground</t>
  </si>
  <si>
    <t xml:space="preserve">Other Ginger crushed or ground (sutho)    </t>
  </si>
  <si>
    <t xml:space="preserve">Fresh Ginger nither crushed nor ground  </t>
  </si>
  <si>
    <t xml:space="preserve">Seeds of cumin  </t>
  </si>
  <si>
    <t xml:space="preserve">Seeds of coriander crushed or ground  </t>
  </si>
  <si>
    <t xml:space="preserve">Sukumel crushed or ground . </t>
  </si>
  <si>
    <t>Sukumel   ................................._................</t>
  </si>
  <si>
    <t>Alaichi</t>
  </si>
  <si>
    <t>Cloves neither crushed nor ground   ......._................</t>
  </si>
  <si>
    <t>Venila crushed or ground   ................_................</t>
  </si>
  <si>
    <t>09052000</t>
  </si>
  <si>
    <t>Crushed or ground piper &amp; capsicum   ......_................</t>
  </si>
  <si>
    <t>Black tea(fermented) and partly fermented,  hether or not flavoured,in packings o</t>
  </si>
  <si>
    <t>Green tea,whether or not flavoured, nes</t>
  </si>
  <si>
    <t xml:space="preserve">Green tea,whether or not flavoured, in imm _ diate packings </t>
  </si>
  <si>
    <t>Coffee husks and skins,coffee substitutes  _containing coffe</t>
  </si>
  <si>
    <t>Roasted, decaffeinated coffee  ............_................</t>
  </si>
  <si>
    <t>Roasted coffee, not decaffeinated</t>
  </si>
  <si>
    <t xml:space="preserve">Dried apricots   </t>
  </si>
  <si>
    <t>Other fruit and nuts, provisionally preser _ved, not for imm</t>
  </si>
  <si>
    <t>"Other fruit, fresh, nes  .................._ ..............</t>
  </si>
  <si>
    <t>Apricots, fresh    ........................_................</t>
  </si>
  <si>
    <t>Oranges, fresh or dried</t>
  </si>
  <si>
    <t>Dates, fresh or dried</t>
  </si>
  <si>
    <t xml:space="preserve">Walnuts in shell, fresh or dried  . </t>
  </si>
  <si>
    <t xml:space="preserve">Coconuts, desiccated, fresh or dried  . </t>
  </si>
  <si>
    <t>Other dried mushrooms and truffles</t>
  </si>
  <si>
    <t xml:space="preserve">Other vegetables and  mixture of vegetable _s provisionally </t>
  </si>
  <si>
    <t>Witloof chicory, fresh or chilled</t>
  </si>
  <si>
    <t>07052100</t>
  </si>
  <si>
    <t>Cabbage lettuce, fresh or chilled</t>
  </si>
  <si>
    <t xml:space="preserve">Garlic, fresh or chilled  . </t>
  </si>
  <si>
    <t>Other live plants,nes</t>
  </si>
  <si>
    <t>Bulbs, tubers, tuberous roots, corms, crow ns &amp; rhizomes, dormat</t>
  </si>
  <si>
    <t>Bovine semen and embryo ..................._................</t>
  </si>
  <si>
    <t>Badger and other brush making hair</t>
  </si>
  <si>
    <t xml:space="preserve">"Pigs', hogs', or boars' bristles or hair a_ nd waste there </t>
  </si>
  <si>
    <t xml:space="preserve">Edible products of animal origin, nes  </t>
  </si>
  <si>
    <t>Cheese, nes</t>
  </si>
  <si>
    <t xml:space="preserve">Dairy spreads  . </t>
  </si>
  <si>
    <t>04052000</t>
  </si>
  <si>
    <t>Butter    ................................._................</t>
  </si>
  <si>
    <t>Milk and cream in powder, granules or othe _  solid forms of</t>
  </si>
  <si>
    <t>Milk Of a fat content, by weight, exceeding 6 % but not exceeding 10 %</t>
  </si>
  <si>
    <t>04014000</t>
  </si>
  <si>
    <t>Milk and cream of &gt;1% but =&lt;6% fat, not co _ncentrated or sw</t>
  </si>
  <si>
    <t>Milk and cream of =&lt;1% fat, not concentrat _ed or sweetened.</t>
  </si>
  <si>
    <t>Snails other than sea snails  ............._................</t>
  </si>
  <si>
    <t>03076000</t>
  </si>
  <si>
    <t>Other Fish Other than cod,haddock,hake,alas a pollack blue whitings fish</t>
  </si>
  <si>
    <t>Tilapias (Oreochromis spp)</t>
  </si>
  <si>
    <t>03027100</t>
  </si>
  <si>
    <t>Other live fish    ........................_................</t>
  </si>
  <si>
    <t>Other fish .</t>
  </si>
  <si>
    <t>Meat of horses, asses, mules or hinnies, f resh, chilled or frozen</t>
  </si>
  <si>
    <t>02050000</t>
  </si>
  <si>
    <t>Live goats  ..............................._ ...............</t>
  </si>
  <si>
    <t>"Live bovine animals, other than pure-bred  _ reeding.......</t>
  </si>
  <si>
    <r>
      <t xml:space="preserve">Exports </t>
    </r>
    <r>
      <rPr>
        <b/>
        <i/>
        <sz val="8"/>
        <rFont val="Arial"/>
        <family val="2"/>
      </rPr>
      <t>(Rs.'000)</t>
    </r>
  </si>
  <si>
    <t>Table 11.1 : Exports by Selected Agricultural Commodities and Partner Countries : Fiscal Year 2017/18 *</t>
  </si>
  <si>
    <t>* Source: Department of Customs, Nepal</t>
  </si>
  <si>
    <t>Table 3.2:  AREA, PRODUCTION AND YIELD OF PULSES by Districts,  Fiscal Year 2017/18                                [Area in Hectare, Production in Metric Ton and Yield in Kg per Hectare]</t>
  </si>
  <si>
    <t>Table 2.9  Tea: Area and Production by Districts*, Fiscal Year 2018/19</t>
  </si>
  <si>
    <t xml:space="preserve"> TABLE  2.4 : Oilseed by Commodities and by Districts , Fiscal Year 2017/18                                                                                   Area in Hectare, Production in Tons, and Yield in Kg. Per Hectare</t>
  </si>
  <si>
    <r>
      <rPr>
        <b/>
        <sz val="12"/>
        <rFont val="Times New Roman"/>
        <family val="1"/>
      </rPr>
      <t>TABLE  2.3 :  Cash Crops: Area, Production, and Yield by Districts, Fical Year 2017/18</t>
    </r>
    <r>
      <rPr>
        <b/>
        <sz val="11"/>
        <rFont val="Times New Roman"/>
        <family val="1"/>
      </rPr>
      <t xml:space="preserve">
  </t>
    </r>
    <r>
      <rPr>
        <b/>
        <sz val="8"/>
        <rFont val="Times New Roman"/>
        <family val="1"/>
      </rPr>
      <t>Area in Hectare, Production in Tons, and Yield in Kg. Per Hectare</t>
    </r>
  </si>
  <si>
    <r>
      <t xml:space="preserve">Table 1.3 : Major Cereal Crops by Districts , Fiscal Year 2017/18                                                                                     </t>
    </r>
    <r>
      <rPr>
        <sz val="10"/>
        <rFont val="Times New Roman"/>
        <family val="1"/>
      </rPr>
      <t>Area in Hectare, Production in Metric Ton, Yield in Kg Per Hectare</t>
    </r>
  </si>
</sst>
</file>

<file path=xl/styles.xml><?xml version="1.0" encoding="utf-8"?>
<styleSheet xmlns="http://schemas.openxmlformats.org/spreadsheetml/2006/main">
  <numFmts count="30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_)"/>
    <numFmt numFmtId="165" formatCode="_(* #,##0_);_(* \(#,##0\);_(* &quot;-&quot;??_);_(@_)"/>
    <numFmt numFmtId="166" formatCode="General_)"/>
    <numFmt numFmtId="167" formatCode="_(* #,##0.00_);_(* \(#,##0.00\);_(* \-??_);_(@_)"/>
    <numFmt numFmtId="168" formatCode="0_);[Red]\(0\)"/>
    <numFmt numFmtId="169" formatCode="_(* #,##0_);_(* \(#,##0\);_(* \-??_);_(@_)"/>
    <numFmt numFmtId="170" formatCode="_-* #,##0_-;\-* #,##0_-;_-* &quot;-&quot;_-;_-@_-"/>
    <numFmt numFmtId="171" formatCode="0.0_)"/>
    <numFmt numFmtId="172" formatCode="_(* #,##0.00_);_(* \(#,##0.00\);_(* &quot;-&quot;_);_(@_)"/>
    <numFmt numFmtId="173" formatCode="0.0"/>
    <numFmt numFmtId="174" formatCode="0.00000"/>
    <numFmt numFmtId="175" formatCode="_(* #,##0.0_);_(* \(#,##0.0\);_(* &quot;-&quot;??_);_(@_)"/>
    <numFmt numFmtId="176" formatCode="[$-409]mmmm\ d\,\ yyyy;@"/>
    <numFmt numFmtId="177" formatCode="0.0000000"/>
    <numFmt numFmtId="178" formatCode="0.00000000"/>
    <numFmt numFmtId="179" formatCode="0.000000000"/>
    <numFmt numFmtId="180" formatCode="0.0000"/>
    <numFmt numFmtId="181" formatCode="0.000000"/>
    <numFmt numFmtId="182" formatCode="0.000"/>
    <numFmt numFmtId="183" formatCode="#,##0.000000"/>
    <numFmt numFmtId="184" formatCode="0.0000000000000"/>
    <numFmt numFmtId="185" formatCode="#,##0.00000"/>
    <numFmt numFmtId="186" formatCode="#,##0.00000000"/>
    <numFmt numFmtId="187" formatCode="#,##0.000000000"/>
    <numFmt numFmtId="188" formatCode="#,##0;[Red]#,##0"/>
    <numFmt numFmtId="189" formatCode="#,##0.0000000"/>
  </numFmts>
  <fonts count="72">
    <font>
      <sz val="12"/>
      <name val="Helv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Helv"/>
      <family val="2"/>
    </font>
    <font>
      <sz val="10"/>
      <name val="Arial"/>
      <family val="2"/>
    </font>
    <font>
      <sz val="10"/>
      <name val="Arial Narrow"/>
      <family val="2"/>
    </font>
    <font>
      <sz val="12"/>
      <name val="Times New Roman"/>
      <family val="1"/>
    </font>
    <font>
      <sz val="9"/>
      <name val="Times New Roman"/>
      <family val="1"/>
    </font>
    <font>
      <sz val="10"/>
      <name val="Courier"/>
      <family val="3"/>
    </font>
    <font>
      <b/>
      <sz val="12"/>
      <name val="Times New Roman"/>
      <family val="1"/>
    </font>
    <font>
      <b/>
      <sz val="9"/>
      <name val="Times New Roman"/>
      <family val="1"/>
    </font>
    <font>
      <b/>
      <sz val="8"/>
      <name val="Times New Roman"/>
      <family val="1"/>
    </font>
    <font>
      <b/>
      <sz val="10"/>
      <name val="Courier"/>
      <family val="3"/>
    </font>
    <font>
      <sz val="11"/>
      <name val="Times New Roman"/>
      <family val="1"/>
    </font>
    <font>
      <sz val="9"/>
      <name val="Courier"/>
      <family val="3"/>
    </font>
    <font>
      <sz val="12"/>
      <color theme="1"/>
      <name val="Times New Roman"/>
      <family val="1"/>
    </font>
    <font>
      <b/>
      <sz val="10"/>
      <name val="Times New Roman"/>
      <family val="1"/>
    </font>
    <font>
      <b/>
      <sz val="12"/>
      <color theme="1"/>
      <name val="Times New Roman"/>
      <family val="1"/>
    </font>
    <font>
      <b/>
      <sz val="12"/>
      <name val="Arial Narrow"/>
      <family val="2"/>
    </font>
    <font>
      <b/>
      <sz val="11"/>
      <color theme="1"/>
      <name val="Calibri"/>
      <family val="2"/>
      <scheme val="minor"/>
    </font>
    <font>
      <sz val="10"/>
      <name val="Times New Roman"/>
      <family val="1"/>
    </font>
    <font>
      <sz val="11"/>
      <color indexed="8"/>
      <name val="Calibri"/>
      <family val="2"/>
    </font>
    <font>
      <sz val="14"/>
      <name val="AngsanaUPC"/>
      <family val="1"/>
    </font>
    <font>
      <u/>
      <sz val="11"/>
      <color theme="10"/>
      <name val="Calibri"/>
      <family val="2"/>
    </font>
    <font>
      <sz val="11"/>
      <color theme="1"/>
      <name val="Calibri"/>
      <family val="2"/>
    </font>
    <font>
      <sz val="10"/>
      <color indexed="8"/>
      <name val="Times New Roman"/>
      <family val="2"/>
    </font>
    <font>
      <sz val="11"/>
      <name val="ＭＳ Ｐゴシック"/>
      <charset val="128"/>
    </font>
    <font>
      <sz val="12"/>
      <name val="Helv"/>
    </font>
    <font>
      <sz val="12"/>
      <name val="Univers (WN)"/>
      <family val="2"/>
    </font>
    <font>
      <b/>
      <sz val="10"/>
      <color theme="1"/>
      <name val="Times New Roman"/>
      <family val="1"/>
    </font>
    <font>
      <b/>
      <sz val="1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Arial"/>
      <family val="2"/>
    </font>
    <font>
      <b/>
      <sz val="10"/>
      <name val="Arial"/>
      <family val="2"/>
    </font>
    <font>
      <b/>
      <sz val="11"/>
      <color indexed="8"/>
      <name val="Calibri"/>
      <family val="2"/>
    </font>
    <font>
      <b/>
      <sz val="14"/>
      <name val="Arial"/>
      <family val="2"/>
    </font>
    <font>
      <sz val="12"/>
      <name val="Arial"/>
      <family val="2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name val="Times New Roman"/>
      <family val="1"/>
    </font>
    <font>
      <sz val="14"/>
      <color theme="1"/>
      <name val="Calibri"/>
      <family val="2"/>
      <scheme val="minor"/>
    </font>
    <font>
      <b/>
      <i/>
      <sz val="12"/>
      <name val="Times New Roman"/>
      <family val="1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b/>
      <sz val="11"/>
      <name val="Arial"/>
      <family val="2"/>
    </font>
    <font>
      <sz val="12"/>
      <color indexed="8"/>
      <name val="Times New Roman"/>
      <family val="1"/>
    </font>
    <font>
      <sz val="11"/>
      <color rgb="FF7030A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2"/>
      <name val="Calibri"/>
      <family val="2"/>
      <scheme val="minor"/>
    </font>
    <font>
      <sz val="8"/>
      <name val="Calibri"/>
      <family val="2"/>
      <scheme val="minor"/>
    </font>
    <font>
      <b/>
      <sz val="9"/>
      <color theme="1"/>
      <name val="Times New Roman"/>
      <family val="1"/>
    </font>
    <font>
      <b/>
      <sz val="12"/>
      <color theme="1"/>
      <name val="Kalimati"/>
      <charset val="1"/>
    </font>
    <font>
      <b/>
      <sz val="8"/>
      <color theme="1"/>
      <name val="Times New Roman"/>
      <family val="1"/>
    </font>
    <font>
      <sz val="8"/>
      <name val="Arial"/>
      <family val="2"/>
    </font>
    <font>
      <sz val="11"/>
      <name val="Arial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name val="Times New Roman"/>
      <family val="1"/>
    </font>
    <font>
      <i/>
      <sz val="10"/>
      <name val="Arial"/>
      <family val="2"/>
    </font>
    <font>
      <b/>
      <i/>
      <sz val="10"/>
      <name val="Times New Roman"/>
      <family val="1"/>
    </font>
    <font>
      <i/>
      <sz val="10"/>
      <name val="Times New Roman"/>
      <family val="1"/>
    </font>
    <font>
      <sz val="10"/>
      <color rgb="FFFF0000"/>
      <name val="Times New Roman"/>
      <family val="1"/>
    </font>
    <font>
      <b/>
      <i/>
      <sz val="8"/>
      <name val="Arial"/>
      <family val="2"/>
    </font>
    <font>
      <sz val="10"/>
      <color theme="1"/>
      <name val="Times New Roman"/>
      <family val="1"/>
    </font>
    <font>
      <b/>
      <sz val="10"/>
      <name val="Arial Narrow"/>
      <family val="2"/>
    </font>
    <font>
      <b/>
      <sz val="10"/>
      <name val="Helv"/>
      <family val="2"/>
    </font>
    <font>
      <sz val="10"/>
      <name val="Helv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8" tint="0.79995117038483843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theme="9"/>
      </bottom>
      <diagonal/>
    </border>
    <border>
      <left/>
      <right/>
      <top style="medium">
        <color theme="9"/>
      </top>
      <bottom style="medium">
        <color theme="9"/>
      </bottom>
      <diagonal/>
    </border>
  </borders>
  <cellStyleXfs count="267">
    <xf numFmtId="164" fontId="0" fillId="0" borderId="0"/>
    <xf numFmtId="43" fontId="3" fillId="0" borderId="0" applyFont="0" applyFill="0" applyBorder="0" applyAlignment="0" applyProtection="0"/>
    <xf numFmtId="0" fontId="4" fillId="0" borderId="0"/>
    <xf numFmtId="0" fontId="4" fillId="0" borderId="0"/>
    <xf numFmtId="164" fontId="8" fillId="0" borderId="0"/>
    <xf numFmtId="166" fontId="8" fillId="0" borderId="0"/>
    <xf numFmtId="43" fontId="2" fillId="0" borderId="0" applyFont="0" applyFill="0" applyBorder="0" applyAlignment="0" applyProtection="0"/>
    <xf numFmtId="0" fontId="2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168" fontId="4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3" fillId="0" borderId="0" applyNumberFormat="0" applyFill="0" applyBorder="0" applyAlignment="0" applyProtection="0">
      <alignment vertical="top"/>
      <protection locked="0"/>
    </xf>
    <xf numFmtId="0" fontId="4" fillId="0" borderId="0"/>
    <xf numFmtId="0" fontId="4" fillId="0" borderId="0"/>
    <xf numFmtId="0" fontId="4" fillId="0" borderId="0"/>
    <xf numFmtId="169" fontId="24" fillId="0" borderId="0"/>
    <xf numFmtId="0" fontId="4" fillId="0" borderId="0"/>
    <xf numFmtId="169" fontId="24" fillId="0" borderId="0"/>
    <xf numFmtId="0" fontId="4" fillId="0" borderId="0"/>
    <xf numFmtId="169" fontId="24" fillId="0" borderId="0"/>
    <xf numFmtId="0" fontId="4" fillId="0" borderId="0"/>
    <xf numFmtId="169" fontId="24" fillId="0" borderId="0"/>
    <xf numFmtId="169" fontId="2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 applyAlignment="0"/>
    <xf numFmtId="0" fontId="4" fillId="0" borderId="0" applyAlignment="0"/>
    <xf numFmtId="0" fontId="4" fillId="0" borderId="0"/>
    <xf numFmtId="0" fontId="2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1" fillId="0" borderId="0"/>
    <xf numFmtId="164" fontId="8" fillId="0" borderId="0"/>
    <xf numFmtId="0" fontId="4" fillId="0" borderId="0"/>
    <xf numFmtId="0" fontId="20" fillId="0" borderId="0"/>
    <xf numFmtId="0" fontId="8" fillId="0" borderId="0"/>
    <xf numFmtId="0" fontId="26" fillId="0" borderId="0"/>
    <xf numFmtId="0" fontId="4" fillId="0" borderId="0"/>
    <xf numFmtId="0" fontId="4" fillId="0" borderId="0"/>
    <xf numFmtId="0" fontId="2" fillId="0" borderId="0"/>
    <xf numFmtId="0" fontId="21" fillId="0" borderId="0"/>
    <xf numFmtId="0" fontId="4" fillId="0" borderId="0"/>
    <xf numFmtId="169" fontId="24" fillId="0" borderId="0"/>
    <xf numFmtId="0" fontId="4" fillId="0" borderId="0"/>
    <xf numFmtId="169" fontId="24" fillId="0" borderId="0"/>
    <xf numFmtId="0" fontId="4" fillId="0" borderId="0"/>
    <xf numFmtId="169" fontId="2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20" fillId="0" borderId="0"/>
    <xf numFmtId="0" fontId="20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2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0" fontId="2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9" fontId="21" fillId="0" borderId="0"/>
    <xf numFmtId="170" fontId="27" fillId="0" borderId="0"/>
    <xf numFmtId="170" fontId="27" fillId="0" borderId="0"/>
    <xf numFmtId="170" fontId="27" fillId="0" borderId="0"/>
    <xf numFmtId="171" fontId="27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4" fillId="0" borderId="0"/>
    <xf numFmtId="171" fontId="27" fillId="0" borderId="0"/>
    <xf numFmtId="0" fontId="4" fillId="0" borderId="0"/>
    <xf numFmtId="0" fontId="4" fillId="0" borderId="0"/>
    <xf numFmtId="0" fontId="4" fillId="0" borderId="0"/>
    <xf numFmtId="0" fontId="2" fillId="0" borderId="0"/>
    <xf numFmtId="171" fontId="2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169" fontId="24" fillId="0" borderId="0"/>
    <xf numFmtId="0" fontId="22" fillId="0" borderId="0" applyFont="0" applyFill="0" applyBorder="0" applyAlignment="0" applyProtection="0"/>
    <xf numFmtId="0" fontId="4" fillId="0" borderId="0"/>
    <xf numFmtId="0" fontId="4" fillId="0" borderId="0" applyAlignment="0"/>
    <xf numFmtId="0" fontId="4" fillId="0" borderId="0" applyAlignment="0"/>
    <xf numFmtId="169" fontId="24" fillId="0" borderId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2" fillId="0" borderId="0" applyFont="0" applyFill="0" applyBorder="0" applyAlignment="0" applyProtection="0"/>
    <xf numFmtId="0" fontId="28" fillId="0" borderId="0"/>
    <xf numFmtId="0" fontId="1" fillId="0" borderId="0"/>
    <xf numFmtId="43" fontId="1" fillId="0" borderId="0" applyFont="0" applyFill="0" applyBorder="0" applyAlignment="0" applyProtection="0"/>
    <xf numFmtId="168" fontId="8" fillId="0" borderId="0"/>
    <xf numFmtId="0" fontId="4" fillId="0" borderId="0" applyNumberFormat="0" applyFill="0" applyBorder="0" applyAlignment="0" applyProtection="0"/>
    <xf numFmtId="42" fontId="4" fillId="0" borderId="0" applyFont="0" applyFill="0" applyBorder="0" applyAlignment="0" applyProtection="0"/>
    <xf numFmtId="0" fontId="1" fillId="0" borderId="0"/>
  </cellStyleXfs>
  <cellXfs count="954">
    <xf numFmtId="164" fontId="0" fillId="0" borderId="0" xfId="0"/>
    <xf numFmtId="166" fontId="8" fillId="0" borderId="0" xfId="4" applyNumberFormat="1" applyAlignment="1">
      <alignment vertical="center"/>
    </xf>
    <xf numFmtId="1" fontId="10" fillId="0" borderId="3" xfId="4" applyNumberFormat="1" applyFont="1" applyFill="1" applyBorder="1" applyAlignment="1" applyProtection="1"/>
    <xf numFmtId="166" fontId="12" fillId="0" borderId="0" xfId="4" applyNumberFormat="1" applyFont="1"/>
    <xf numFmtId="1" fontId="10" fillId="0" borderId="2" xfId="4" applyNumberFormat="1" applyFont="1" applyFill="1" applyBorder="1" applyAlignment="1" applyProtection="1">
      <alignment horizontal="left"/>
    </xf>
    <xf numFmtId="1" fontId="10" fillId="0" borderId="2" xfId="4" applyNumberFormat="1" applyFont="1" applyFill="1" applyBorder="1" applyAlignment="1" applyProtection="1">
      <alignment horizontal="right"/>
    </xf>
    <xf numFmtId="1" fontId="11" fillId="0" borderId="2" xfId="4" applyNumberFormat="1" applyFont="1" applyFill="1" applyBorder="1" applyAlignment="1" applyProtection="1">
      <alignment horizontal="left"/>
    </xf>
    <xf numFmtId="165" fontId="13" fillId="0" borderId="4" xfId="1" applyNumberFormat="1" applyFont="1" applyFill="1" applyBorder="1" applyAlignment="1" applyProtection="1">
      <alignment horizontal="left" vertical="center"/>
    </xf>
    <xf numFmtId="166" fontId="8" fillId="0" borderId="0" xfId="4" applyNumberFormat="1"/>
    <xf numFmtId="166" fontId="8" fillId="0" borderId="0" xfId="4" applyNumberFormat="1" applyBorder="1"/>
    <xf numFmtId="166" fontId="8" fillId="0" borderId="0" xfId="4" applyNumberFormat="1" applyBorder="1" applyAlignment="1">
      <alignment horizontal="left"/>
    </xf>
    <xf numFmtId="166" fontId="14" fillId="0" borderId="0" xfId="4" applyNumberFormat="1" applyFont="1" applyBorder="1"/>
    <xf numFmtId="165" fontId="13" fillId="0" borderId="5" xfId="1" applyNumberFormat="1" applyFont="1" applyFill="1" applyBorder="1" applyAlignment="1" applyProtection="1">
      <alignment horizontal="left" vertical="center"/>
    </xf>
    <xf numFmtId="166" fontId="8" fillId="0" borderId="2" xfId="4" applyNumberFormat="1" applyFill="1" applyBorder="1"/>
    <xf numFmtId="0" fontId="6" fillId="0" borderId="1" xfId="0" applyNumberFormat="1" applyFont="1" applyFill="1" applyBorder="1" applyAlignment="1">
      <alignment horizontal="center"/>
    </xf>
    <xf numFmtId="165" fontId="5" fillId="0" borderId="1" xfId="1" applyNumberFormat="1" applyFont="1" applyFill="1" applyBorder="1" applyAlignment="1" applyProtection="1">
      <alignment horizontal="center"/>
    </xf>
    <xf numFmtId="164" fontId="0" fillId="0" borderId="0" xfId="0" applyAlignment="1">
      <alignment horizontal="center"/>
    </xf>
    <xf numFmtId="164" fontId="6" fillId="0" borderId="1" xfId="0" applyFont="1" applyFill="1" applyBorder="1" applyAlignment="1">
      <alignment horizontal="center"/>
    </xf>
    <xf numFmtId="166" fontId="8" fillId="0" borderId="0" xfId="4" applyNumberFormat="1" applyFill="1" applyBorder="1"/>
    <xf numFmtId="165" fontId="13" fillId="0" borderId="0" xfId="1" applyNumberFormat="1" applyFont="1" applyFill="1" applyBorder="1" applyAlignment="1" applyProtection="1">
      <alignment horizontal="left" vertical="center"/>
    </xf>
    <xf numFmtId="166" fontId="8" fillId="0" borderId="0" xfId="4" applyNumberFormat="1" applyBorder="1" applyAlignment="1">
      <alignment vertical="center"/>
    </xf>
    <xf numFmtId="166" fontId="12" fillId="0" borderId="0" xfId="4" applyNumberFormat="1" applyFont="1" applyBorder="1"/>
    <xf numFmtId="164" fontId="0" fillId="0" borderId="0" xfId="0" applyBorder="1"/>
    <xf numFmtId="0" fontId="6" fillId="0" borderId="1" xfId="2" applyFont="1" applyFill="1" applyBorder="1" applyAlignment="1">
      <alignment horizontal="center"/>
    </xf>
    <xf numFmtId="0" fontId="3" fillId="0" borderId="1" xfId="0" applyNumberFormat="1" applyFont="1" applyFill="1" applyBorder="1"/>
    <xf numFmtId="165" fontId="6" fillId="0" borderId="1" xfId="1" applyNumberFormat="1" applyFont="1" applyFill="1" applyBorder="1" applyAlignment="1" applyProtection="1">
      <alignment horizontal="right"/>
    </xf>
    <xf numFmtId="0" fontId="6" fillId="0" borderId="1" xfId="3" applyFont="1" applyFill="1" applyBorder="1" applyAlignment="1" applyProtection="1">
      <alignment horizontal="right" wrapText="1"/>
    </xf>
    <xf numFmtId="3" fontId="6" fillId="0" borderId="1" xfId="2" applyNumberFormat="1" applyFont="1" applyFill="1" applyBorder="1" applyAlignment="1" applyProtection="1">
      <alignment horizontal="center"/>
    </xf>
    <xf numFmtId="164" fontId="3" fillId="0" borderId="1" xfId="0" applyFont="1" applyFill="1" applyBorder="1"/>
    <xf numFmtId="165" fontId="16" fillId="0" borderId="0" xfId="1" applyNumberFormat="1" applyFont="1" applyFill="1" applyBorder="1" applyAlignment="1" applyProtection="1">
      <alignment horizontal="center"/>
    </xf>
    <xf numFmtId="165" fontId="16" fillId="0" borderId="0" xfId="1" applyNumberFormat="1" applyFont="1" applyFill="1" applyBorder="1" applyAlignment="1" applyProtection="1">
      <alignment horizontal="center" vertical="center"/>
    </xf>
    <xf numFmtId="166" fontId="8" fillId="0" borderId="0" xfId="5" applyFont="1" applyFill="1" applyBorder="1" applyAlignment="1">
      <alignment vertical="center"/>
    </xf>
    <xf numFmtId="166" fontId="16" fillId="0" borderId="11" xfId="5" applyFont="1" applyFill="1" applyBorder="1" applyAlignment="1" applyProtection="1">
      <alignment horizontal="center"/>
    </xf>
    <xf numFmtId="166" fontId="12" fillId="0" borderId="0" xfId="5" applyFont="1" applyFill="1" applyBorder="1"/>
    <xf numFmtId="166" fontId="16" fillId="0" borderId="0" xfId="5" applyFont="1" applyFill="1" applyBorder="1" applyAlignment="1" applyProtection="1">
      <alignment horizontal="left"/>
    </xf>
    <xf numFmtId="166" fontId="16" fillId="0" borderId="0" xfId="5" applyFont="1" applyFill="1" applyBorder="1" applyAlignment="1" applyProtection="1">
      <alignment horizontal="right"/>
    </xf>
    <xf numFmtId="166" fontId="8" fillId="0" borderId="0" xfId="5" applyFont="1" applyFill="1" applyBorder="1"/>
    <xf numFmtId="166" fontId="14" fillId="0" borderId="0" xfId="5" applyFont="1" applyFill="1" applyBorder="1"/>
    <xf numFmtId="166" fontId="20" fillId="0" borderId="0" xfId="5" applyFont="1" applyAlignment="1">
      <alignment vertical="center"/>
    </xf>
    <xf numFmtId="165" fontId="20" fillId="0" borderId="0" xfId="6" applyNumberFormat="1" applyFont="1" applyAlignment="1">
      <alignment vertical="center"/>
    </xf>
    <xf numFmtId="0" fontId="2" fillId="0" borderId="0" xfId="7" applyBorder="1"/>
    <xf numFmtId="0" fontId="2" fillId="0" borderId="0" xfId="7"/>
    <xf numFmtId="0" fontId="2" fillId="0" borderId="0" xfId="125"/>
    <xf numFmtId="165" fontId="17" fillId="0" borderId="13" xfId="13" applyNumberFormat="1" applyFont="1" applyBorder="1" applyAlignment="1">
      <alignment vertical="center"/>
    </xf>
    <xf numFmtId="0" fontId="19" fillId="0" borderId="0" xfId="125" applyFont="1" applyFill="1"/>
    <xf numFmtId="0" fontId="19" fillId="0" borderId="0" xfId="125" applyFont="1"/>
    <xf numFmtId="0" fontId="19" fillId="2" borderId="0" xfId="125" applyFont="1" applyFill="1"/>
    <xf numFmtId="166" fontId="6" fillId="0" borderId="4" xfId="5" applyFont="1" applyFill="1" applyBorder="1" applyAlignment="1">
      <alignment vertical="center"/>
    </xf>
    <xf numFmtId="165" fontId="6" fillId="0" borderId="4" xfId="6" applyNumberFormat="1" applyFont="1" applyFill="1" applyBorder="1" applyAlignment="1" applyProtection="1">
      <alignment vertical="center"/>
    </xf>
    <xf numFmtId="165" fontId="6" fillId="0" borderId="4" xfId="6" applyNumberFormat="1" applyFont="1" applyFill="1" applyBorder="1" applyAlignment="1">
      <alignment vertical="center"/>
    </xf>
    <xf numFmtId="166" fontId="6" fillId="0" borderId="12" xfId="5" applyFont="1" applyFill="1" applyBorder="1" applyAlignment="1">
      <alignment vertical="center"/>
    </xf>
    <xf numFmtId="165" fontId="6" fillId="0" borderId="12" xfId="6" applyNumberFormat="1" applyFont="1" applyFill="1" applyBorder="1" applyAlignment="1">
      <alignment vertical="center"/>
    </xf>
    <xf numFmtId="165" fontId="6" fillId="0" borderId="12" xfId="6" applyNumberFormat="1" applyFont="1" applyFill="1" applyBorder="1" applyAlignment="1" applyProtection="1">
      <alignment vertical="center"/>
    </xf>
    <xf numFmtId="166" fontId="6" fillId="0" borderId="5" xfId="5" applyFont="1" applyFill="1" applyBorder="1" applyAlignment="1">
      <alignment vertical="center"/>
    </xf>
    <xf numFmtId="165" fontId="6" fillId="0" borderId="5" xfId="6" applyNumberFormat="1" applyFont="1" applyFill="1" applyBorder="1" applyAlignment="1">
      <alignment vertical="center"/>
    </xf>
    <xf numFmtId="0" fontId="7" fillId="0" borderId="0" xfId="125" applyFont="1" applyFill="1" applyBorder="1" applyAlignment="1"/>
    <xf numFmtId="165" fontId="31" fillId="0" borderId="13" xfId="13" applyNumberFormat="1" applyFont="1" applyBorder="1" applyAlignment="1">
      <alignment vertical="center"/>
    </xf>
    <xf numFmtId="165" fontId="9" fillId="0" borderId="1" xfId="13" applyNumberFormat="1" applyFont="1" applyFill="1" applyBorder="1" applyAlignment="1" applyProtection="1">
      <alignment horizontal="right"/>
    </xf>
    <xf numFmtId="0" fontId="9" fillId="0" borderId="1" xfId="2" applyFont="1" applyFill="1" applyBorder="1" applyAlignment="1" applyProtection="1">
      <alignment horizontal="left"/>
    </xf>
    <xf numFmtId="165" fontId="6" fillId="0" borderId="1" xfId="13" applyNumberFormat="1" applyFont="1" applyFill="1" applyBorder="1" applyAlignment="1" applyProtection="1">
      <alignment horizontal="right"/>
    </xf>
    <xf numFmtId="0" fontId="6" fillId="0" borderId="1" xfId="2" applyFont="1" applyFill="1" applyBorder="1" applyAlignment="1" applyProtection="1">
      <alignment horizontal="left"/>
    </xf>
    <xf numFmtId="165" fontId="32" fillId="0" borderId="13" xfId="13" applyNumberFormat="1" applyFont="1" applyBorder="1" applyAlignment="1">
      <alignment vertical="center"/>
    </xf>
    <xf numFmtId="0" fontId="2" fillId="0" borderId="0" xfId="125" applyFill="1"/>
    <xf numFmtId="1" fontId="9" fillId="0" borderId="1" xfId="2" applyNumberFormat="1" applyFont="1" applyFill="1" applyBorder="1" applyAlignment="1" applyProtection="1">
      <alignment horizontal="left"/>
    </xf>
    <xf numFmtId="0" fontId="31" fillId="0" borderId="1" xfId="125" applyFont="1" applyBorder="1"/>
    <xf numFmtId="0" fontId="32" fillId="0" borderId="1" xfId="125" applyFont="1" applyBorder="1"/>
    <xf numFmtId="165" fontId="15" fillId="0" borderId="1" xfId="13" applyNumberFormat="1" applyFont="1" applyFill="1" applyBorder="1" applyAlignment="1">
      <alignment horizontal="center"/>
    </xf>
    <xf numFmtId="165" fontId="17" fillId="0" borderId="1" xfId="13" applyNumberFormat="1" applyFont="1" applyFill="1" applyBorder="1" applyAlignment="1">
      <alignment horizontal="center"/>
    </xf>
    <xf numFmtId="0" fontId="9" fillId="0" borderId="0" xfId="143" applyFont="1" applyFill="1" applyAlignment="1"/>
    <xf numFmtId="0" fontId="2" fillId="0" borderId="2" xfId="125" applyFill="1" applyBorder="1"/>
    <xf numFmtId="0" fontId="6" fillId="0" borderId="0" xfId="143" applyFont="1" applyFill="1" applyBorder="1"/>
    <xf numFmtId="0" fontId="6" fillId="0" borderId="0" xfId="143" applyFont="1" applyFill="1" applyBorder="1" applyAlignment="1">
      <alignment horizontal="center" vertical="center"/>
    </xf>
    <xf numFmtId="1" fontId="33" fillId="0" borderId="0" xfId="125" applyNumberFormat="1" applyFont="1" applyFill="1" applyBorder="1" applyAlignment="1">
      <alignment horizontal="center" vertical="center"/>
    </xf>
    <xf numFmtId="0" fontId="6" fillId="0" borderId="2" xfId="143" applyFont="1" applyFill="1" applyBorder="1"/>
    <xf numFmtId="0" fontId="6" fillId="0" borderId="2" xfId="143" applyFont="1" applyFill="1" applyBorder="1" applyAlignment="1">
      <alignment horizontal="center" vertical="center"/>
    </xf>
    <xf numFmtId="0" fontId="33" fillId="0" borderId="2" xfId="125" applyFont="1" applyFill="1" applyBorder="1" applyAlignment="1">
      <alignment horizontal="center" vertical="center"/>
    </xf>
    <xf numFmtId="165" fontId="6" fillId="0" borderId="0" xfId="13" applyNumberFormat="1" applyFont="1" applyFill="1" applyBorder="1" applyAlignment="1">
      <alignment horizontal="center" vertical="center"/>
    </xf>
    <xf numFmtId="165" fontId="6" fillId="0" borderId="2" xfId="13" applyNumberFormat="1" applyFont="1" applyFill="1" applyBorder="1" applyAlignment="1">
      <alignment horizontal="center" vertical="center"/>
    </xf>
    <xf numFmtId="0" fontId="2" fillId="0" borderId="2" xfId="125" applyBorder="1"/>
    <xf numFmtId="0" fontId="6" fillId="0" borderId="0" xfId="143" applyFont="1" applyFill="1" applyBorder="1" applyAlignment="1">
      <alignment horizontal="right"/>
    </xf>
    <xf numFmtId="1" fontId="15" fillId="0" borderId="0" xfId="125" applyNumberFormat="1" applyFont="1" applyFill="1" applyBorder="1" applyAlignment="1">
      <alignment horizontal="right"/>
    </xf>
    <xf numFmtId="0" fontId="6" fillId="0" borderId="2" xfId="143" applyFont="1" applyFill="1" applyBorder="1" applyAlignment="1">
      <alignment horizontal="right"/>
    </xf>
    <xf numFmtId="0" fontId="15" fillId="0" borderId="2" xfId="125" applyFont="1" applyFill="1" applyBorder="1" applyAlignment="1">
      <alignment horizontal="right"/>
    </xf>
    <xf numFmtId="165" fontId="6" fillId="0" borderId="0" xfId="13" applyNumberFormat="1" applyFont="1" applyFill="1" applyBorder="1" applyAlignment="1">
      <alignment horizontal="right"/>
    </xf>
    <xf numFmtId="1" fontId="15" fillId="0" borderId="0" xfId="125" applyNumberFormat="1" applyFont="1" applyFill="1" applyBorder="1"/>
    <xf numFmtId="165" fontId="6" fillId="0" borderId="2" xfId="13" applyNumberFormat="1" applyFont="1" applyFill="1" applyBorder="1" applyAlignment="1">
      <alignment horizontal="right"/>
    </xf>
    <xf numFmtId="1" fontId="15" fillId="0" borderId="2" xfId="125" applyNumberFormat="1" applyFont="1" applyFill="1" applyBorder="1"/>
    <xf numFmtId="0" fontId="15" fillId="0" borderId="0" xfId="125" applyFont="1" applyAlignment="1"/>
    <xf numFmtId="0" fontId="15" fillId="0" borderId="2" xfId="125" applyFont="1" applyBorder="1" applyAlignment="1"/>
    <xf numFmtId="0" fontId="6" fillId="0" borderId="0" xfId="143" applyFont="1" applyFill="1" applyBorder="1" applyAlignment="1"/>
    <xf numFmtId="1" fontId="15" fillId="0" borderId="0" xfId="125" applyNumberFormat="1" applyFont="1" applyFill="1" applyBorder="1" applyAlignment="1">
      <alignment horizontal="center" vertical="center"/>
    </xf>
    <xf numFmtId="0" fontId="6" fillId="0" borderId="2" xfId="143" applyFont="1" applyFill="1" applyBorder="1" applyAlignment="1"/>
    <xf numFmtId="0" fontId="15" fillId="0" borderId="2" xfId="125" applyFont="1" applyFill="1" applyBorder="1" applyAlignment="1">
      <alignment horizontal="center" vertical="center"/>
    </xf>
    <xf numFmtId="0" fontId="15" fillId="0" borderId="0" xfId="125" applyFont="1" applyBorder="1" applyAlignment="1"/>
    <xf numFmtId="0" fontId="20" fillId="0" borderId="0" xfId="125" applyFont="1"/>
    <xf numFmtId="0" fontId="34" fillId="0" borderId="0" xfId="125" applyFont="1"/>
    <xf numFmtId="0" fontId="9" fillId="0" borderId="1" xfId="125" applyFont="1" applyBorder="1" applyAlignment="1">
      <alignment horizontal="center" vertical="top"/>
    </xf>
    <xf numFmtId="0" fontId="9" fillId="0" borderId="1" xfId="125" applyFont="1" applyBorder="1" applyAlignment="1">
      <alignment horizontal="center" vertical="top" wrapText="1"/>
    </xf>
    <xf numFmtId="0" fontId="6" fillId="0" borderId="1" xfId="125" applyFont="1" applyBorder="1" applyAlignment="1">
      <alignment horizontal="center"/>
    </xf>
    <xf numFmtId="0" fontId="6" fillId="0" borderId="1" xfId="125" applyFont="1" applyBorder="1" applyAlignment="1">
      <alignment horizontal="left"/>
    </xf>
    <xf numFmtId="1" fontId="34" fillId="0" borderId="1" xfId="125" applyNumberFormat="1" applyFont="1" applyBorder="1"/>
    <xf numFmtId="1" fontId="34" fillId="0" borderId="0" xfId="125" applyNumberFormat="1" applyFont="1"/>
    <xf numFmtId="0" fontId="6" fillId="0" borderId="1" xfId="125" applyFont="1" applyFill="1" applyBorder="1" applyAlignment="1">
      <alignment horizontal="left"/>
    </xf>
    <xf numFmtId="0" fontId="9" fillId="0" borderId="1" xfId="125" applyFont="1" applyBorder="1" applyAlignment="1">
      <alignment horizontal="right"/>
    </xf>
    <xf numFmtId="1" fontId="35" fillId="0" borderId="1" xfId="125" applyNumberFormat="1" applyFont="1" applyBorder="1" applyAlignment="1">
      <alignment horizontal="right"/>
    </xf>
    <xf numFmtId="0" fontId="35" fillId="0" borderId="0" xfId="125" applyFont="1" applyAlignment="1">
      <alignment horizontal="right"/>
    </xf>
    <xf numFmtId="0" fontId="21" fillId="0" borderId="0" xfId="140"/>
    <xf numFmtId="0" fontId="4" fillId="0" borderId="0" xfId="2" applyFont="1"/>
    <xf numFmtId="0" fontId="36" fillId="0" borderId="17" xfId="2" applyFont="1" applyBorder="1" applyAlignment="1">
      <alignment horizontal="center" vertical="top"/>
    </xf>
    <xf numFmtId="0" fontId="36" fillId="0" borderId="13" xfId="2" applyFont="1" applyBorder="1" applyAlignment="1">
      <alignment horizontal="center" vertical="top"/>
    </xf>
    <xf numFmtId="0" fontId="36" fillId="0" borderId="9" xfId="2" applyFont="1" applyBorder="1" applyAlignment="1">
      <alignment horizontal="center" vertical="top" wrapText="1"/>
    </xf>
    <xf numFmtId="0" fontId="36" fillId="0" borderId="8" xfId="2" applyFont="1" applyBorder="1" applyAlignment="1">
      <alignment horizontal="center" vertical="top" wrapText="1"/>
    </xf>
    <xf numFmtId="0" fontId="36" fillId="0" borderId="16" xfId="2" applyFont="1" applyBorder="1" applyAlignment="1">
      <alignment horizontal="center" vertical="top" wrapText="1"/>
    </xf>
    <xf numFmtId="0" fontId="36" fillId="0" borderId="1" xfId="2" applyFont="1" applyBorder="1" applyAlignment="1">
      <alignment horizontal="center" vertical="top" wrapText="1"/>
    </xf>
    <xf numFmtId="0" fontId="37" fillId="0" borderId="8" xfId="2" applyFont="1" applyBorder="1" applyAlignment="1">
      <alignment horizontal="center"/>
    </xf>
    <xf numFmtId="0" fontId="37" fillId="0" borderId="8" xfId="2" applyFont="1" applyBorder="1"/>
    <xf numFmtId="165" fontId="6" fillId="0" borderId="1" xfId="34" applyNumberFormat="1" applyFont="1" applyBorder="1"/>
    <xf numFmtId="1" fontId="21" fillId="0" borderId="0" xfId="140" applyNumberFormat="1"/>
    <xf numFmtId="0" fontId="37" fillId="0" borderId="1" xfId="2" applyFont="1" applyBorder="1" applyAlignment="1">
      <alignment horizontal="center"/>
    </xf>
    <xf numFmtId="0" fontId="37" fillId="0" borderId="1" xfId="2" applyFont="1" applyBorder="1"/>
    <xf numFmtId="0" fontId="38" fillId="0" borderId="1" xfId="140" applyFont="1" applyBorder="1" applyAlignment="1">
      <alignment horizontal="center"/>
    </xf>
    <xf numFmtId="0" fontId="4" fillId="0" borderId="1" xfId="2" applyFont="1" applyBorder="1"/>
    <xf numFmtId="0" fontId="9" fillId="0" borderId="0" xfId="2" applyFont="1" applyAlignment="1"/>
    <xf numFmtId="0" fontId="9" fillId="0" borderId="0" xfId="2" applyFont="1" applyAlignment="1">
      <alignment horizontal="center"/>
    </xf>
    <xf numFmtId="0" fontId="39" fillId="0" borderId="0" xfId="2" applyFont="1" applyAlignment="1">
      <alignment horizontal="center"/>
    </xf>
    <xf numFmtId="0" fontId="36" fillId="0" borderId="17" xfId="2" applyFont="1" applyBorder="1" applyAlignment="1">
      <alignment horizontal="center" vertical="top" wrapText="1"/>
    </xf>
    <xf numFmtId="0" fontId="36" fillId="0" borderId="13" xfId="2" applyFont="1" applyBorder="1" applyAlignment="1">
      <alignment horizontal="center" vertical="top" wrapText="1"/>
    </xf>
    <xf numFmtId="0" fontId="36" fillId="0" borderId="14" xfId="2" applyFont="1" applyBorder="1" applyAlignment="1">
      <alignment horizontal="center" vertical="top" wrapText="1"/>
    </xf>
    <xf numFmtId="0" fontId="40" fillId="0" borderId="0" xfId="2" applyFont="1"/>
    <xf numFmtId="0" fontId="37" fillId="0" borderId="0" xfId="2" applyFont="1"/>
    <xf numFmtId="0" fontId="13" fillId="0" borderId="0" xfId="143" applyFont="1"/>
    <xf numFmtId="0" fontId="13" fillId="0" borderId="11" xfId="143" applyFont="1" applyBorder="1" applyAlignment="1">
      <alignment horizontal="left"/>
    </xf>
    <xf numFmtId="0" fontId="13" fillId="0" borderId="11" xfId="143" applyFont="1" applyBorder="1" applyAlignment="1">
      <alignment horizontal="right"/>
    </xf>
    <xf numFmtId="0" fontId="2" fillId="0" borderId="18" xfId="125" applyBorder="1" applyAlignment="1">
      <alignment horizontal="left"/>
    </xf>
    <xf numFmtId="0" fontId="13" fillId="0" borderId="19" xfId="143" applyFont="1" applyBorder="1"/>
    <xf numFmtId="165" fontId="13" fillId="0" borderId="19" xfId="13" applyNumberFormat="1" applyFont="1" applyBorder="1"/>
    <xf numFmtId="0" fontId="19" fillId="0" borderId="20" xfId="125" applyFont="1" applyBorder="1"/>
    <xf numFmtId="0" fontId="2" fillId="0" borderId="18" xfId="125" applyBorder="1"/>
    <xf numFmtId="3" fontId="2" fillId="0" borderId="18" xfId="125" applyNumberFormat="1" applyBorder="1"/>
    <xf numFmtId="0" fontId="13" fillId="0" borderId="18" xfId="143" applyFont="1" applyBorder="1"/>
    <xf numFmtId="3" fontId="2" fillId="0" borderId="18" xfId="125" applyNumberFormat="1" applyBorder="1" applyAlignment="1">
      <alignment horizontal="right"/>
    </xf>
    <xf numFmtId="0" fontId="2" fillId="0" borderId="21" xfId="125" applyBorder="1" applyAlignment="1">
      <alignment horizontal="left"/>
    </xf>
    <xf numFmtId="165" fontId="13" fillId="0" borderId="18" xfId="13" applyNumberFormat="1" applyFont="1" applyBorder="1"/>
    <xf numFmtId="0" fontId="13" fillId="0" borderId="11" xfId="143" applyFont="1" applyBorder="1" applyAlignment="1">
      <alignment horizontal="center"/>
    </xf>
    <xf numFmtId="165" fontId="0" fillId="0" borderId="18" xfId="13" applyNumberFormat="1" applyFont="1" applyBorder="1"/>
    <xf numFmtId="165" fontId="32" fillId="0" borderId="18" xfId="13" applyNumberFormat="1" applyFont="1" applyBorder="1" applyAlignment="1">
      <alignment horizontal="right"/>
    </xf>
    <xf numFmtId="0" fontId="2" fillId="0" borderId="18" xfId="125" applyFont="1" applyBorder="1" applyAlignment="1">
      <alignment horizontal="left"/>
    </xf>
    <xf numFmtId="0" fontId="2" fillId="0" borderId="21" xfId="125" applyFont="1" applyBorder="1" applyAlignment="1">
      <alignment horizontal="left"/>
    </xf>
    <xf numFmtId="165" fontId="32" fillId="0" borderId="21" xfId="13" applyNumberFormat="1" applyFont="1" applyBorder="1" applyAlignment="1">
      <alignment horizontal="right"/>
    </xf>
    <xf numFmtId="0" fontId="13" fillId="0" borderId="21" xfId="143" applyFont="1" applyBorder="1"/>
    <xf numFmtId="0" fontId="13" fillId="0" borderId="0" xfId="143" applyFont="1" applyBorder="1"/>
    <xf numFmtId="165" fontId="13" fillId="0" borderId="0" xfId="13" applyNumberFormat="1" applyFont="1" applyBorder="1"/>
    <xf numFmtId="0" fontId="4" fillId="0" borderId="0" xfId="114" applyBorder="1"/>
    <xf numFmtId="0" fontId="37" fillId="0" borderId="1" xfId="114" applyFont="1" applyBorder="1"/>
    <xf numFmtId="0" fontId="4" fillId="0" borderId="1" xfId="114" applyBorder="1"/>
    <xf numFmtId="165" fontId="20" fillId="3" borderId="1" xfId="8" applyNumberFormat="1" applyFont="1" applyFill="1" applyBorder="1" applyAlignment="1">
      <alignment horizontal="right" vertical="center"/>
    </xf>
    <xf numFmtId="43" fontId="20" fillId="3" borderId="1" xfId="8" applyNumberFormat="1" applyFont="1" applyFill="1" applyBorder="1" applyAlignment="1">
      <alignment horizontal="right" vertical="center"/>
    </xf>
    <xf numFmtId="165" fontId="16" fillId="3" borderId="1" xfId="8" applyNumberFormat="1" applyFont="1" applyFill="1" applyBorder="1" applyAlignment="1">
      <alignment horizontal="right" vertical="center"/>
    </xf>
    <xf numFmtId="43" fontId="16" fillId="3" borderId="1" xfId="8" applyNumberFormat="1" applyFont="1" applyFill="1" applyBorder="1" applyAlignment="1">
      <alignment horizontal="right" vertical="center"/>
    </xf>
    <xf numFmtId="0" fontId="8" fillId="0" borderId="0" xfId="144"/>
    <xf numFmtId="0" fontId="6" fillId="0" borderId="22" xfId="144" applyFont="1" applyBorder="1"/>
    <xf numFmtId="0" fontId="6" fillId="0" borderId="2" xfId="144" applyFont="1" applyBorder="1"/>
    <xf numFmtId="0" fontId="6" fillId="0" borderId="2" xfId="144" applyFont="1" applyBorder="1" applyAlignment="1">
      <alignment horizontal="center" vertical="center"/>
    </xf>
    <xf numFmtId="0" fontId="6" fillId="0" borderId="23" xfId="144" applyFont="1" applyBorder="1"/>
    <xf numFmtId="165" fontId="6" fillId="0" borderId="23" xfId="13" applyNumberFormat="1" applyFont="1" applyBorder="1"/>
    <xf numFmtId="0" fontId="6" fillId="0" borderId="12" xfId="144" applyFont="1" applyBorder="1"/>
    <xf numFmtId="165" fontId="6" fillId="0" borderId="12" xfId="13" applyNumberFormat="1" applyFont="1" applyFill="1" applyBorder="1"/>
    <xf numFmtId="165" fontId="6" fillId="0" borderId="12" xfId="13" applyNumberFormat="1" applyFont="1" applyBorder="1"/>
    <xf numFmtId="165" fontId="15" fillId="0" borderId="12" xfId="13" applyNumberFormat="1" applyFont="1" applyBorder="1" applyAlignment="1">
      <alignment horizontal="left"/>
    </xf>
    <xf numFmtId="165" fontId="15" fillId="0" borderId="12" xfId="13" applyNumberFormat="1" applyFont="1" applyBorder="1"/>
    <xf numFmtId="165" fontId="6" fillId="0" borderId="12" xfId="13" applyNumberFormat="1" applyFont="1" applyBorder="1" applyAlignment="1">
      <alignment horizontal="right"/>
    </xf>
    <xf numFmtId="165" fontId="15" fillId="0" borderId="24" xfId="13" applyNumberFormat="1" applyFont="1" applyBorder="1" applyAlignment="1">
      <alignment horizontal="left"/>
    </xf>
    <xf numFmtId="165" fontId="6" fillId="0" borderId="24" xfId="13" applyNumberFormat="1" applyFont="1" applyBorder="1"/>
    <xf numFmtId="165" fontId="33" fillId="0" borderId="24" xfId="13" applyNumberFormat="1" applyFont="1" applyBorder="1"/>
    <xf numFmtId="165" fontId="6" fillId="0" borderId="24" xfId="13" applyNumberFormat="1" applyFont="1" applyBorder="1" applyAlignment="1">
      <alignment horizontal="right"/>
    </xf>
    <xf numFmtId="165" fontId="15" fillId="0" borderId="24" xfId="13" applyNumberFormat="1" applyFont="1" applyBorder="1"/>
    <xf numFmtId="165" fontId="15" fillId="0" borderId="2" xfId="13" applyNumberFormat="1" applyFont="1" applyBorder="1" applyAlignment="1">
      <alignment horizontal="left"/>
    </xf>
    <xf numFmtId="165" fontId="15" fillId="0" borderId="2" xfId="13" applyNumberFormat="1" applyFont="1" applyBorder="1"/>
    <xf numFmtId="165" fontId="6" fillId="0" borderId="2" xfId="13" applyNumberFormat="1" applyFont="1" applyBorder="1"/>
    <xf numFmtId="165" fontId="6" fillId="0" borderId="2" xfId="13" applyNumberFormat="1" applyFont="1" applyBorder="1" applyAlignment="1">
      <alignment horizontal="right"/>
    </xf>
    <xf numFmtId="0" fontId="20" fillId="0" borderId="0" xfId="144" applyFont="1"/>
    <xf numFmtId="165" fontId="8" fillId="0" borderId="0" xfId="144" applyNumberFormat="1"/>
    <xf numFmtId="0" fontId="2" fillId="0" borderId="0" xfId="125" applyAlignment="1">
      <alignment vertical="center"/>
    </xf>
    <xf numFmtId="0" fontId="32" fillId="0" borderId="1" xfId="125" applyFont="1" applyBorder="1" applyAlignment="1">
      <alignment horizontal="center"/>
    </xf>
    <xf numFmtId="0" fontId="19" fillId="0" borderId="1" xfId="125" applyFont="1" applyBorder="1"/>
    <xf numFmtId="0" fontId="31" fillId="0" borderId="8" xfId="125" applyFont="1" applyBorder="1" applyAlignment="1">
      <alignment horizontal="center"/>
    </xf>
    <xf numFmtId="0" fontId="31" fillId="0" borderId="8" xfId="125" applyFont="1" applyBorder="1"/>
    <xf numFmtId="0" fontId="2" fillId="0" borderId="0" xfId="125" applyFont="1" applyAlignment="1">
      <alignment horizontal="center"/>
    </xf>
    <xf numFmtId="0" fontId="1" fillId="0" borderId="0" xfId="261"/>
    <xf numFmtId="0" fontId="15" fillId="0" borderId="0" xfId="261" applyFont="1"/>
    <xf numFmtId="0" fontId="15" fillId="0" borderId="0" xfId="261" applyFont="1" applyAlignment="1">
      <alignment shrinkToFit="1"/>
    </xf>
    <xf numFmtId="0" fontId="17" fillId="0" borderId="25" xfId="261" applyFont="1" applyBorder="1"/>
    <xf numFmtId="0" fontId="17" fillId="0" borderId="26" xfId="261" applyFont="1" applyBorder="1" applyAlignment="1">
      <alignment horizontal="right" shrinkToFit="1"/>
    </xf>
    <xf numFmtId="0" fontId="15" fillId="0" borderId="27" xfId="261" applyFont="1" applyBorder="1"/>
    <xf numFmtId="165" fontId="15" fillId="0" borderId="1" xfId="262" applyNumberFormat="1" applyFont="1" applyBorder="1" applyAlignment="1">
      <alignment horizontal="right" shrinkToFit="1"/>
    </xf>
    <xf numFmtId="165" fontId="15" fillId="0" borderId="1" xfId="262" applyNumberFormat="1" applyFont="1" applyBorder="1" applyAlignment="1">
      <alignment shrinkToFit="1"/>
    </xf>
    <xf numFmtId="0" fontId="15" fillId="0" borderId="27" xfId="261" applyFont="1" applyBorder="1" applyAlignment="1">
      <alignment wrapText="1"/>
    </xf>
    <xf numFmtId="0" fontId="15" fillId="0" borderId="28" xfId="261" applyFont="1" applyBorder="1"/>
    <xf numFmtId="165" fontId="15" fillId="0" borderId="29" xfId="262" applyNumberFormat="1" applyFont="1" applyBorder="1" applyAlignment="1">
      <alignment horizontal="right" shrinkToFit="1"/>
    </xf>
    <xf numFmtId="0" fontId="32" fillId="0" borderId="0" xfId="261" applyFont="1"/>
    <xf numFmtId="0" fontId="32" fillId="0" borderId="0" xfId="261" applyFont="1" applyAlignment="1">
      <alignment horizontal="right" shrinkToFit="1"/>
    </xf>
    <xf numFmtId="1" fontId="1" fillId="0" borderId="0" xfId="261" applyNumberFormat="1" applyAlignment="1">
      <alignment shrinkToFit="1"/>
    </xf>
    <xf numFmtId="0" fontId="32" fillId="0" borderId="0" xfId="261" applyFont="1" applyAlignment="1">
      <alignment vertical="center"/>
    </xf>
    <xf numFmtId="2" fontId="32" fillId="0" borderId="0" xfId="261" applyNumberFormat="1" applyFont="1" applyAlignment="1">
      <alignment horizontal="center" vertical="center" shrinkToFit="1"/>
    </xf>
    <xf numFmtId="0" fontId="1" fillId="0" borderId="0" xfId="261" applyAlignment="1">
      <alignment vertical="center"/>
    </xf>
    <xf numFmtId="0" fontId="32" fillId="0" borderId="0" xfId="261" applyFont="1" applyAlignment="1">
      <alignment vertical="center" wrapText="1"/>
    </xf>
    <xf numFmtId="0" fontId="1" fillId="0" borderId="0" xfId="261" applyAlignment="1">
      <alignment shrinkToFit="1"/>
    </xf>
    <xf numFmtId="0" fontId="31" fillId="0" borderId="1" xfId="261" applyFont="1" applyBorder="1" applyAlignment="1">
      <alignment vertical="center"/>
    </xf>
    <xf numFmtId="0" fontId="31" fillId="0" borderId="1" xfId="261" applyFont="1" applyBorder="1" applyAlignment="1">
      <alignment horizontal="right" vertical="center"/>
    </xf>
    <xf numFmtId="0" fontId="31" fillId="0" borderId="1" xfId="261" applyFont="1" applyBorder="1"/>
    <xf numFmtId="0" fontId="31" fillId="0" borderId="1" xfId="261" applyFont="1" applyBorder="1" applyAlignment="1">
      <alignment vertical="center" wrapText="1"/>
    </xf>
    <xf numFmtId="165" fontId="31" fillId="0" borderId="1" xfId="262" applyNumberFormat="1" applyFont="1" applyBorder="1" applyAlignment="1">
      <alignment horizontal="right" vertical="center"/>
    </xf>
    <xf numFmtId="0" fontId="32" fillId="0" borderId="1" xfId="261" applyFont="1" applyBorder="1" applyAlignment="1">
      <alignment vertical="center"/>
    </xf>
    <xf numFmtId="165" fontId="32" fillId="0" borderId="1" xfId="262" applyNumberFormat="1" applyFont="1" applyBorder="1" applyAlignment="1">
      <alignment horizontal="right" vertical="center"/>
    </xf>
    <xf numFmtId="165" fontId="32" fillId="0" borderId="1" xfId="262" applyNumberFormat="1" applyFont="1" applyBorder="1" applyAlignment="1">
      <alignment vertical="center"/>
    </xf>
    <xf numFmtId="165" fontId="31" fillId="0" borderId="1" xfId="262" applyNumberFormat="1" applyFont="1" applyBorder="1" applyAlignment="1">
      <alignment vertical="center"/>
    </xf>
    <xf numFmtId="0" fontId="6" fillId="0" borderId="0" xfId="261" applyFont="1" applyAlignment="1">
      <alignment horizontal="center"/>
    </xf>
    <xf numFmtId="0" fontId="6" fillId="0" borderId="0" xfId="261" applyFont="1"/>
    <xf numFmtId="0" fontId="17" fillId="0" borderId="1" xfId="261" applyFont="1" applyBorder="1" applyAlignment="1">
      <alignment horizontal="center" vertical="top"/>
    </xf>
    <xf numFmtId="0" fontId="17" fillId="0" borderId="1" xfId="261" applyFont="1" applyFill="1" applyBorder="1"/>
    <xf numFmtId="0" fontId="17" fillId="0" borderId="1" xfId="261" applyFont="1" applyBorder="1" applyAlignment="1">
      <alignment horizontal="center"/>
    </xf>
    <xf numFmtId="165" fontId="9" fillId="0" borderId="1" xfId="262" applyNumberFormat="1" applyFont="1" applyBorder="1" applyAlignment="1">
      <alignment horizontal="center" vertical="center"/>
    </xf>
    <xf numFmtId="1" fontId="9" fillId="0" borderId="1" xfId="261" applyNumberFormat="1" applyFont="1" applyBorder="1" applyAlignment="1">
      <alignment horizontal="center" vertical="center"/>
    </xf>
    <xf numFmtId="1" fontId="17" fillId="0" borderId="1" xfId="261" applyNumberFormat="1" applyFont="1" applyBorder="1" applyAlignment="1">
      <alignment horizontal="center"/>
    </xf>
    <xf numFmtId="1" fontId="17" fillId="0" borderId="1" xfId="261" applyNumberFormat="1" applyFont="1" applyFill="1" applyBorder="1" applyAlignment="1">
      <alignment horizontal="center"/>
    </xf>
    <xf numFmtId="0" fontId="19" fillId="0" borderId="0" xfId="261" applyFont="1"/>
    <xf numFmtId="0" fontId="42" fillId="0" borderId="0" xfId="261" applyFont="1"/>
    <xf numFmtId="0" fontId="15" fillId="0" borderId="1" xfId="261" applyFont="1" applyBorder="1" applyAlignment="1">
      <alignment horizontal="center" vertical="top"/>
    </xf>
    <xf numFmtId="0" fontId="15" fillId="0" borderId="1" xfId="261" applyFont="1" applyBorder="1"/>
    <xf numFmtId="0" fontId="1" fillId="0" borderId="0" xfId="261" applyAlignment="1">
      <alignment horizontal="center" vertical="top"/>
    </xf>
    <xf numFmtId="0" fontId="43" fillId="0" borderId="1" xfId="261" applyFont="1" applyBorder="1" applyAlignment="1">
      <alignment horizontal="right" vertical="center"/>
    </xf>
    <xf numFmtId="0" fontId="6" fillId="0" borderId="0" xfId="261" applyFont="1" applyAlignment="1">
      <alignment vertical="center"/>
    </xf>
    <xf numFmtId="0" fontId="9" fillId="0" borderId="0" xfId="261" applyFont="1" applyAlignment="1">
      <alignment vertical="center"/>
    </xf>
    <xf numFmtId="0" fontId="6" fillId="0" borderId="6" xfId="261" applyFont="1" applyBorder="1" applyAlignment="1">
      <alignment vertical="center"/>
    </xf>
    <xf numFmtId="0" fontId="9" fillId="0" borderId="1" xfId="261" applyFont="1" applyBorder="1" applyAlignment="1">
      <alignment vertical="center" wrapText="1"/>
    </xf>
    <xf numFmtId="0" fontId="9" fillId="0" borderId="1" xfId="261" applyFont="1" applyBorder="1" applyAlignment="1">
      <alignment horizontal="center" vertical="center" wrapText="1"/>
    </xf>
    <xf numFmtId="0" fontId="6" fillId="0" borderId="1" xfId="261" applyFont="1" applyBorder="1" applyAlignment="1">
      <alignment vertical="center" wrapText="1"/>
    </xf>
    <xf numFmtId="165" fontId="6" fillId="0" borderId="1" xfId="262" applyNumberFormat="1" applyFont="1" applyBorder="1" applyAlignment="1">
      <alignment vertical="center" wrapText="1"/>
    </xf>
    <xf numFmtId="0" fontId="6" fillId="0" borderId="1" xfId="261" applyFont="1" applyBorder="1" applyAlignment="1">
      <alignment vertical="center"/>
    </xf>
    <xf numFmtId="165" fontId="9" fillId="0" borderId="1" xfId="262" applyNumberFormat="1" applyFont="1" applyBorder="1" applyAlignment="1">
      <alignment vertical="center" wrapText="1"/>
    </xf>
    <xf numFmtId="0" fontId="15" fillId="0" borderId="0" xfId="261" applyFont="1" applyAlignment="1">
      <alignment horizontal="center"/>
    </xf>
    <xf numFmtId="0" fontId="44" fillId="0" borderId="0" xfId="261" applyFont="1"/>
    <xf numFmtId="0" fontId="9" fillId="0" borderId="1" xfId="261" applyFont="1" applyBorder="1" applyAlignment="1">
      <alignment horizontal="center" wrapText="1"/>
    </xf>
    <xf numFmtId="165" fontId="6" fillId="0" borderId="1" xfId="262" applyNumberFormat="1" applyFont="1" applyBorder="1" applyAlignment="1">
      <alignment vertical="center"/>
    </xf>
    <xf numFmtId="165" fontId="6" fillId="0" borderId="1" xfId="262" applyNumberFormat="1" applyFont="1" applyBorder="1" applyAlignment="1"/>
    <xf numFmtId="165" fontId="33" fillId="0" borderId="0" xfId="262" applyNumberFormat="1" applyFont="1" applyAlignment="1">
      <alignment vertical="center"/>
    </xf>
    <xf numFmtId="0" fontId="9" fillId="0" borderId="1" xfId="261" applyFont="1" applyBorder="1" applyAlignment="1">
      <alignment vertical="center"/>
    </xf>
    <xf numFmtId="165" fontId="9" fillId="0" borderId="1" xfId="262" applyNumberFormat="1" applyFont="1" applyBorder="1" applyAlignment="1">
      <alignment vertical="center"/>
    </xf>
    <xf numFmtId="165" fontId="9" fillId="0" borderId="1" xfId="262" applyNumberFormat="1" applyFont="1" applyBorder="1" applyAlignment="1"/>
    <xf numFmtId="0" fontId="6" fillId="0" borderId="8" xfId="261" applyFont="1" applyBorder="1" applyAlignment="1">
      <alignment vertical="center"/>
    </xf>
    <xf numFmtId="165" fontId="6" fillId="0" borderId="8" xfId="262" applyNumberFormat="1" applyFont="1" applyBorder="1" applyAlignment="1">
      <alignment vertical="center"/>
    </xf>
    <xf numFmtId="165" fontId="6" fillId="0" borderId="8" xfId="262" applyNumberFormat="1" applyFont="1" applyBorder="1" applyAlignment="1"/>
    <xf numFmtId="165" fontId="45" fillId="0" borderId="1" xfId="262" applyNumberFormat="1" applyFont="1" applyBorder="1" applyAlignment="1">
      <alignment vertical="center"/>
    </xf>
    <xf numFmtId="165" fontId="45" fillId="0" borderId="1" xfId="262" applyNumberFormat="1" applyFont="1" applyBorder="1" applyAlignment="1"/>
    <xf numFmtId="0" fontId="17" fillId="0" borderId="1" xfId="261" applyFont="1" applyBorder="1" applyAlignment="1">
      <alignment vertical="center" wrapText="1"/>
    </xf>
    <xf numFmtId="0" fontId="17" fillId="0" borderId="1" xfId="261" applyFont="1" applyBorder="1" applyAlignment="1">
      <alignment horizontal="center" vertical="center" wrapText="1"/>
    </xf>
    <xf numFmtId="0" fontId="15" fillId="0" borderId="1" xfId="261" applyFont="1" applyBorder="1" applyAlignment="1">
      <alignment vertical="center"/>
    </xf>
    <xf numFmtId="165" fontId="15" fillId="0" borderId="1" xfId="262" applyNumberFormat="1" applyFont="1" applyBorder="1" applyAlignment="1">
      <alignment vertical="center"/>
    </xf>
    <xf numFmtId="165" fontId="17" fillId="0" borderId="1" xfId="262" applyNumberFormat="1" applyFont="1" applyBorder="1" applyAlignment="1">
      <alignment vertical="center"/>
    </xf>
    <xf numFmtId="165" fontId="17" fillId="0" borderId="13" xfId="262" applyNumberFormat="1" applyFont="1" applyBorder="1" applyAlignment="1">
      <alignment vertical="center"/>
    </xf>
    <xf numFmtId="165" fontId="9" fillId="0" borderId="13" xfId="262" applyNumberFormat="1" applyFont="1" applyBorder="1" applyAlignment="1">
      <alignment vertical="center"/>
    </xf>
    <xf numFmtId="165" fontId="17" fillId="0" borderId="0" xfId="262" applyNumberFormat="1" applyFont="1" applyBorder="1" applyAlignment="1">
      <alignment vertical="center"/>
    </xf>
    <xf numFmtId="165" fontId="9" fillId="0" borderId="0" xfId="262" applyNumberFormat="1" applyFont="1" applyBorder="1" applyAlignment="1">
      <alignment vertical="center"/>
    </xf>
    <xf numFmtId="0" fontId="17" fillId="0" borderId="0" xfId="261" applyFont="1" applyAlignment="1">
      <alignment horizontal="center" vertical="center"/>
    </xf>
    <xf numFmtId="0" fontId="15" fillId="0" borderId="0" xfId="261" applyFont="1" applyAlignment="1">
      <alignment horizontal="center" vertical="center"/>
    </xf>
    <xf numFmtId="0" fontId="9" fillId="0" borderId="1" xfId="261" applyFont="1" applyBorder="1" applyAlignment="1">
      <alignment horizontal="right" vertical="center" wrapText="1"/>
    </xf>
    <xf numFmtId="0" fontId="46" fillId="0" borderId="0" xfId="261" applyFont="1"/>
    <xf numFmtId="0" fontId="15" fillId="0" borderId="0" xfId="261" applyFont="1" applyAlignment="1">
      <alignment horizontal="right" vertical="center"/>
    </xf>
    <xf numFmtId="0" fontId="17" fillId="0" borderId="1" xfId="261" applyFont="1" applyBorder="1" applyAlignment="1">
      <alignment vertical="center"/>
    </xf>
    <xf numFmtId="165" fontId="47" fillId="0" borderId="1" xfId="262" applyNumberFormat="1" applyFont="1" applyBorder="1" applyAlignment="1">
      <alignment horizontal="right" vertical="center"/>
    </xf>
    <xf numFmtId="165" fontId="17" fillId="0" borderId="1" xfId="261" applyNumberFormat="1" applyFont="1" applyBorder="1" applyAlignment="1">
      <alignment vertical="center"/>
    </xf>
    <xf numFmtId="0" fontId="47" fillId="0" borderId="0" xfId="261" applyFont="1" applyAlignment="1">
      <alignment horizontal="right"/>
    </xf>
    <xf numFmtId="0" fontId="17" fillId="0" borderId="0" xfId="261" applyFont="1" applyAlignment="1"/>
    <xf numFmtId="0" fontId="17" fillId="0" borderId="0" xfId="261" applyFont="1" applyAlignment="1">
      <alignment horizontal="center"/>
    </xf>
    <xf numFmtId="0" fontId="17" fillId="0" borderId="1" xfId="261" applyFont="1" applyBorder="1"/>
    <xf numFmtId="165" fontId="15" fillId="0" borderId="1" xfId="262" applyNumberFormat="1" applyFont="1" applyBorder="1" applyAlignment="1">
      <alignment horizontal="right"/>
    </xf>
    <xf numFmtId="0" fontId="6" fillId="0" borderId="1" xfId="261" applyFont="1" applyBorder="1"/>
    <xf numFmtId="165" fontId="17" fillId="0" borderId="1" xfId="261" applyNumberFormat="1" applyFont="1" applyBorder="1" applyAlignment="1">
      <alignment horizontal="right"/>
    </xf>
    <xf numFmtId="0" fontId="47" fillId="0" borderId="1" xfId="261" applyFont="1" applyBorder="1"/>
    <xf numFmtId="165" fontId="15" fillId="0" borderId="1" xfId="262" applyNumberFormat="1" applyFont="1" applyBorder="1"/>
    <xf numFmtId="165" fontId="17" fillId="0" borderId="1" xfId="262" applyNumberFormat="1" applyFont="1" applyBorder="1"/>
    <xf numFmtId="43" fontId="4" fillId="3" borderId="0" xfId="228" applyNumberFormat="1" applyFont="1" applyFill="1"/>
    <xf numFmtId="41" fontId="4" fillId="3" borderId="0" xfId="228" applyNumberFormat="1" applyFont="1" applyFill="1"/>
    <xf numFmtId="43" fontId="20" fillId="3" borderId="1" xfId="228" applyNumberFormat="1" applyFont="1" applyFill="1" applyBorder="1"/>
    <xf numFmtId="43" fontId="37" fillId="3" borderId="1" xfId="261" applyNumberFormat="1" applyFont="1" applyFill="1" applyBorder="1" applyAlignment="1">
      <alignment horizontal="center" vertical="center" wrapText="1"/>
    </xf>
    <xf numFmtId="41" fontId="37" fillId="3" borderId="1" xfId="261" applyNumberFormat="1" applyFont="1" applyFill="1" applyBorder="1" applyAlignment="1">
      <alignment horizontal="center" vertical="center" wrapText="1"/>
    </xf>
    <xf numFmtId="43" fontId="4" fillId="3" borderId="1" xfId="261" applyNumberFormat="1" applyFont="1" applyFill="1" applyBorder="1"/>
    <xf numFmtId="41" fontId="4" fillId="3" borderId="1" xfId="261" applyNumberFormat="1" applyFont="1" applyFill="1" applyBorder="1"/>
    <xf numFmtId="165" fontId="4" fillId="3" borderId="1" xfId="261" applyNumberFormat="1" applyFont="1" applyFill="1" applyBorder="1"/>
    <xf numFmtId="0" fontId="1" fillId="0" borderId="1" xfId="261" applyBorder="1"/>
    <xf numFmtId="1" fontId="1" fillId="0" borderId="1" xfId="261" applyNumberFormat="1" applyBorder="1"/>
    <xf numFmtId="41" fontId="1" fillId="0" borderId="0" xfId="261" applyNumberFormat="1"/>
    <xf numFmtId="172" fontId="4" fillId="3" borderId="1" xfId="261" applyNumberFormat="1" applyFont="1" applyFill="1" applyBorder="1"/>
    <xf numFmtId="41" fontId="4" fillId="0" borderId="1" xfId="261" applyNumberFormat="1" applyFont="1" applyFill="1" applyBorder="1"/>
    <xf numFmtId="165" fontId="4" fillId="0" borderId="1" xfId="261" applyNumberFormat="1" applyFont="1" applyFill="1" applyBorder="1"/>
    <xf numFmtId="0" fontId="1" fillId="0" borderId="1" xfId="261" applyFill="1" applyBorder="1"/>
    <xf numFmtId="1" fontId="1" fillId="0" borderId="1" xfId="261" applyNumberFormat="1" applyFill="1" applyBorder="1"/>
    <xf numFmtId="0" fontId="1" fillId="0" borderId="30" xfId="261" applyBorder="1" applyAlignment="1"/>
    <xf numFmtId="0" fontId="1" fillId="0" borderId="0" xfId="261" applyAlignment="1"/>
    <xf numFmtId="165" fontId="37" fillId="0" borderId="1" xfId="261" applyNumberFormat="1" applyFont="1" applyFill="1" applyBorder="1"/>
    <xf numFmtId="43" fontId="4" fillId="3" borderId="0" xfId="261" applyNumberFormat="1" applyFont="1" applyFill="1"/>
    <xf numFmtId="43" fontId="4" fillId="3" borderId="14" xfId="261" applyNumberFormat="1" applyFont="1" applyFill="1" applyBorder="1"/>
    <xf numFmtId="165" fontId="4" fillId="3" borderId="14" xfId="261" applyNumberFormat="1" applyFont="1" applyFill="1" applyBorder="1" applyAlignment="1">
      <alignment horizontal="center"/>
    </xf>
    <xf numFmtId="43" fontId="4" fillId="3" borderId="0" xfId="261" applyNumberFormat="1" applyFont="1" applyFill="1" applyBorder="1" applyAlignment="1">
      <alignment horizontal="left"/>
    </xf>
    <xf numFmtId="165" fontId="4" fillId="3" borderId="0" xfId="261" applyNumberFormat="1" applyFont="1" applyFill="1" applyBorder="1" applyAlignment="1">
      <alignment horizontal="left"/>
    </xf>
    <xf numFmtId="43" fontId="4" fillId="3" borderId="0" xfId="261" applyNumberFormat="1" applyFont="1" applyFill="1" applyAlignment="1">
      <alignment horizontal="left"/>
    </xf>
    <xf numFmtId="41" fontId="4" fillId="3" borderId="0" xfId="261" applyNumberFormat="1" applyFont="1" applyFill="1" applyAlignment="1">
      <alignment horizontal="left"/>
    </xf>
    <xf numFmtId="0" fontId="37" fillId="0" borderId="0" xfId="261" applyFont="1" applyAlignment="1"/>
    <xf numFmtId="0" fontId="37" fillId="0" borderId="13" xfId="261" applyFont="1" applyBorder="1" applyAlignment="1">
      <alignment horizontal="left" vertical="center"/>
    </xf>
    <xf numFmtId="0" fontId="37" fillId="0" borderId="13" xfId="261" applyFont="1" applyBorder="1" applyAlignment="1">
      <alignment horizontal="center" vertical="center" wrapText="1"/>
    </xf>
    <xf numFmtId="0" fontId="37" fillId="0" borderId="13" xfId="261" applyFont="1" applyBorder="1" applyAlignment="1">
      <alignment horizontal="left" vertical="center" wrapText="1"/>
    </xf>
    <xf numFmtId="0" fontId="4" fillId="0" borderId="1" xfId="261" applyFont="1" applyBorder="1"/>
    <xf numFmtId="165" fontId="4" fillId="0" borderId="1" xfId="262" applyNumberFormat="1" applyFont="1" applyBorder="1"/>
    <xf numFmtId="165" fontId="1" fillId="0" borderId="1" xfId="262" applyNumberFormat="1" applyFont="1" applyBorder="1"/>
    <xf numFmtId="0" fontId="4" fillId="0" borderId="1" xfId="261" applyFont="1" applyFill="1" applyBorder="1"/>
    <xf numFmtId="165" fontId="1" fillId="0" borderId="1" xfId="262" applyNumberFormat="1" applyFont="1" applyFill="1" applyBorder="1"/>
    <xf numFmtId="165" fontId="4" fillId="0" borderId="1" xfId="262" applyNumberFormat="1" applyFont="1" applyFill="1" applyBorder="1"/>
    <xf numFmtId="43" fontId="37" fillId="0" borderId="1" xfId="261" applyNumberFormat="1" applyFont="1" applyFill="1" applyBorder="1"/>
    <xf numFmtId="43" fontId="37" fillId="0" borderId="1" xfId="261" applyNumberFormat="1" applyFont="1" applyFill="1" applyBorder="1" applyAlignment="1">
      <alignment horizontal="center" vertical="center" wrapText="1"/>
    </xf>
    <xf numFmtId="41" fontId="37" fillId="0" borderId="1" xfId="261" applyNumberFormat="1" applyFont="1" applyFill="1" applyBorder="1" applyAlignment="1">
      <alignment horizontal="center" vertical="center" wrapText="1"/>
    </xf>
    <xf numFmtId="165" fontId="37" fillId="0" borderId="1" xfId="261" applyNumberFormat="1" applyFont="1" applyFill="1" applyBorder="1" applyAlignment="1">
      <alignment horizontal="center" vertical="center" wrapText="1"/>
    </xf>
    <xf numFmtId="41" fontId="4" fillId="0" borderId="1" xfId="261" applyNumberFormat="1" applyFont="1" applyFill="1" applyBorder="1" applyAlignment="1">
      <alignment horizontal="center" vertical="center" wrapText="1"/>
    </xf>
    <xf numFmtId="43" fontId="4" fillId="0" borderId="1" xfId="261" applyNumberFormat="1" applyFont="1" applyFill="1" applyBorder="1"/>
    <xf numFmtId="1" fontId="1" fillId="0" borderId="0" xfId="261" applyNumberFormat="1"/>
    <xf numFmtId="0" fontId="19" fillId="0" borderId="1" xfId="261" applyFont="1" applyFill="1" applyBorder="1"/>
    <xf numFmtId="165" fontId="37" fillId="0" borderId="1" xfId="262" applyNumberFormat="1" applyFont="1" applyFill="1" applyBorder="1"/>
    <xf numFmtId="0" fontId="1" fillId="0" borderId="1" xfId="261" applyFont="1" applyFill="1" applyBorder="1"/>
    <xf numFmtId="173" fontId="1" fillId="0" borderId="1" xfId="261" applyNumberFormat="1" applyFill="1" applyBorder="1"/>
    <xf numFmtId="173" fontId="4" fillId="0" borderId="1" xfId="262" applyNumberFormat="1" applyFont="1" applyFill="1" applyBorder="1"/>
    <xf numFmtId="0" fontId="1" fillId="0" borderId="0" xfId="261" applyFont="1"/>
    <xf numFmtId="3" fontId="19" fillId="0" borderId="1" xfId="261" applyNumberFormat="1" applyFont="1" applyFill="1" applyBorder="1"/>
    <xf numFmtId="0" fontId="1" fillId="0" borderId="0" xfId="261" applyAlignment="1">
      <alignment horizontal="center"/>
    </xf>
    <xf numFmtId="0" fontId="16" fillId="0" borderId="0" xfId="3" applyFont="1" applyBorder="1" applyAlignment="1">
      <alignment horizontal="center"/>
    </xf>
    <xf numFmtId="0" fontId="16" fillId="0" borderId="0" xfId="3" applyFont="1" applyFill="1" applyBorder="1" applyAlignment="1">
      <alignment horizontal="center"/>
    </xf>
    <xf numFmtId="0" fontId="9" fillId="4" borderId="14" xfId="3" applyFont="1" applyFill="1" applyBorder="1" applyAlignment="1">
      <alignment horizontal="center" vertical="center"/>
    </xf>
    <xf numFmtId="0" fontId="9" fillId="0" borderId="15" xfId="3" applyFont="1" applyFill="1" applyBorder="1" applyAlignment="1">
      <alignment horizontal="center" vertical="center"/>
    </xf>
    <xf numFmtId="0" fontId="9" fillId="4" borderId="15" xfId="3" applyFont="1" applyFill="1" applyBorder="1" applyAlignment="1">
      <alignment horizontal="center" vertical="center" wrapText="1"/>
    </xf>
    <xf numFmtId="0" fontId="9" fillId="4" borderId="15" xfId="3" applyFont="1" applyFill="1" applyBorder="1" applyAlignment="1">
      <alignment horizontal="left" vertical="center" wrapText="1"/>
    </xf>
    <xf numFmtId="1" fontId="9" fillId="4" borderId="15" xfId="3" applyNumberFormat="1" applyFont="1" applyFill="1" applyBorder="1" applyAlignment="1">
      <alignment horizontal="center" vertical="center" wrapText="1"/>
    </xf>
    <xf numFmtId="2" fontId="9" fillId="4" borderId="15" xfId="3" applyNumberFormat="1" applyFont="1" applyFill="1" applyBorder="1" applyAlignment="1">
      <alignment horizontal="center" vertical="center" wrapText="1"/>
    </xf>
    <xf numFmtId="0" fontId="6" fillId="0" borderId="0" xfId="3" applyFont="1" applyFill="1" applyBorder="1"/>
    <xf numFmtId="165" fontId="6" fillId="0" borderId="0" xfId="262" applyNumberFormat="1" applyFont="1" applyFill="1" applyBorder="1"/>
    <xf numFmtId="173" fontId="6" fillId="0" borderId="0" xfId="3" applyNumberFormat="1" applyFont="1" applyFill="1" applyBorder="1"/>
    <xf numFmtId="0" fontId="6" fillId="0" borderId="0" xfId="2" applyFont="1" applyFill="1" applyBorder="1"/>
    <xf numFmtId="165" fontId="6" fillId="0" borderId="0" xfId="262" applyNumberFormat="1" applyFont="1" applyBorder="1"/>
    <xf numFmtId="165" fontId="49" fillId="0" borderId="0" xfId="262" applyNumberFormat="1" applyFont="1" applyFill="1" applyBorder="1"/>
    <xf numFmtId="165" fontId="6" fillId="0" borderId="0" xfId="262" applyNumberFormat="1" applyFont="1" applyBorder="1" applyAlignment="1">
      <alignment horizontal="right"/>
    </xf>
    <xf numFmtId="0" fontId="6" fillId="0" borderId="0" xfId="261" applyFont="1" applyFill="1" applyBorder="1"/>
    <xf numFmtId="165" fontId="6" fillId="0" borderId="0" xfId="262" applyNumberFormat="1" applyFont="1" applyFill="1" applyBorder="1" applyAlignment="1">
      <alignment horizontal="right"/>
    </xf>
    <xf numFmtId="0" fontId="49" fillId="0" borderId="0" xfId="261" applyFont="1" applyFill="1" applyBorder="1"/>
    <xf numFmtId="0" fontId="49" fillId="0" borderId="2" xfId="261" applyFont="1" applyFill="1" applyBorder="1"/>
    <xf numFmtId="165" fontId="6" fillId="0" borderId="2" xfId="262" applyNumberFormat="1" applyFont="1" applyFill="1" applyBorder="1" applyAlignment="1">
      <alignment horizontal="right"/>
    </xf>
    <xf numFmtId="173" fontId="6" fillId="0" borderId="2" xfId="3" applyNumberFormat="1" applyFont="1" applyFill="1" applyBorder="1"/>
    <xf numFmtId="0" fontId="1" fillId="0" borderId="0" xfId="261" applyFill="1"/>
    <xf numFmtId="1" fontId="49" fillId="0" borderId="0" xfId="2" applyNumberFormat="1" applyFont="1" applyFill="1" applyBorder="1"/>
    <xf numFmtId="165" fontId="49" fillId="0" borderId="2" xfId="262" applyNumberFormat="1" applyFont="1" applyFill="1" applyBorder="1"/>
    <xf numFmtId="1" fontId="49" fillId="0" borderId="2" xfId="2" applyNumberFormat="1" applyFont="1" applyFill="1" applyBorder="1"/>
    <xf numFmtId="173" fontId="49" fillId="0" borderId="2" xfId="2" applyNumberFormat="1" applyFont="1" applyFill="1" applyBorder="1"/>
    <xf numFmtId="0" fontId="6" fillId="0" borderId="2" xfId="3" applyFont="1" applyFill="1" applyBorder="1"/>
    <xf numFmtId="174" fontId="1" fillId="0" borderId="0" xfId="261" applyNumberFormat="1"/>
    <xf numFmtId="164" fontId="9" fillId="0" borderId="0" xfId="141" applyFont="1" applyFill="1" applyBorder="1" applyAlignment="1" applyProtection="1">
      <alignment vertical="center"/>
    </xf>
    <xf numFmtId="0" fontId="6" fillId="0" borderId="16" xfId="261" applyFont="1" applyFill="1" applyBorder="1" applyAlignment="1">
      <alignment horizontal="center" vertical="center" wrapText="1"/>
    </xf>
    <xf numFmtId="0" fontId="6" fillId="0" borderId="1" xfId="261" applyFont="1" applyFill="1" applyBorder="1" applyAlignment="1">
      <alignment horizontal="center" vertical="center" wrapText="1"/>
    </xf>
    <xf numFmtId="0" fontId="20" fillId="0" borderId="1" xfId="261" applyFont="1" applyFill="1" applyBorder="1" applyAlignment="1">
      <alignment horizontal="center" vertical="center" wrapText="1"/>
    </xf>
    <xf numFmtId="0" fontId="15" fillId="0" borderId="1" xfId="261" applyFont="1" applyFill="1" applyBorder="1" applyAlignment="1">
      <alignment horizontal="center" vertical="center"/>
    </xf>
    <xf numFmtId="165" fontId="15" fillId="0" borderId="16" xfId="262" applyNumberFormat="1" applyFont="1" applyFill="1" applyBorder="1"/>
    <xf numFmtId="165" fontId="15" fillId="0" borderId="1" xfId="262" applyNumberFormat="1" applyFont="1" applyFill="1" applyBorder="1"/>
    <xf numFmtId="175" fontId="15" fillId="0" borderId="1" xfId="262" applyNumberFormat="1" applyFont="1" applyFill="1" applyBorder="1" applyAlignment="1">
      <alignment vertical="center"/>
    </xf>
    <xf numFmtId="165" fontId="6" fillId="0" borderId="1" xfId="262" applyNumberFormat="1" applyFont="1" applyFill="1" applyBorder="1"/>
    <xf numFmtId="175" fontId="15" fillId="0" borderId="1" xfId="262" applyNumberFormat="1" applyFont="1" applyFill="1" applyBorder="1"/>
    <xf numFmtId="0" fontId="34" fillId="0" borderId="0" xfId="261" applyFont="1" applyFill="1"/>
    <xf numFmtId="0" fontId="34" fillId="0" borderId="0" xfId="261" applyFont="1"/>
    <xf numFmtId="0" fontId="17" fillId="0" borderId="1" xfId="261" applyFont="1" applyFill="1" applyBorder="1" applyAlignment="1">
      <alignment horizontal="center" vertical="center"/>
    </xf>
    <xf numFmtId="165" fontId="17" fillId="0" borderId="16" xfId="262" applyNumberFormat="1" applyFont="1" applyFill="1" applyBorder="1"/>
    <xf numFmtId="165" fontId="17" fillId="0" borderId="1" xfId="262" applyNumberFormat="1" applyFont="1" applyFill="1" applyBorder="1"/>
    <xf numFmtId="175" fontId="17" fillId="0" borderId="1" xfId="262" applyNumberFormat="1" applyFont="1" applyFill="1" applyBorder="1"/>
    <xf numFmtId="165" fontId="9" fillId="0" borderId="1" xfId="262" applyNumberFormat="1" applyFont="1" applyFill="1" applyBorder="1"/>
    <xf numFmtId="0" fontId="35" fillId="0" borderId="0" xfId="261" applyFont="1" applyFill="1"/>
    <xf numFmtId="0" fontId="35" fillId="5" borderId="0" xfId="261" applyFont="1" applyFill="1"/>
    <xf numFmtId="0" fontId="41" fillId="0" borderId="0" xfId="261" applyFont="1" applyFill="1"/>
    <xf numFmtId="0" fontId="41" fillId="0" borderId="0" xfId="261" applyFont="1"/>
    <xf numFmtId="0" fontId="50" fillId="0" borderId="0" xfId="261" applyFont="1" applyFill="1"/>
    <xf numFmtId="0" fontId="50" fillId="0" borderId="0" xfId="261" applyFont="1"/>
    <xf numFmtId="1" fontId="15" fillId="0" borderId="1" xfId="261" applyNumberFormat="1" applyFont="1" applyFill="1" applyBorder="1" applyAlignment="1">
      <alignment horizontal="center" vertical="center"/>
    </xf>
    <xf numFmtId="165" fontId="15" fillId="0" borderId="16" xfId="262" applyNumberFormat="1" applyFont="1" applyFill="1" applyBorder="1" applyAlignment="1"/>
    <xf numFmtId="165" fontId="15" fillId="0" borderId="1" xfId="262" applyNumberFormat="1" applyFont="1" applyFill="1" applyBorder="1" applyAlignment="1"/>
    <xf numFmtId="165" fontId="6" fillId="0" borderId="1" xfId="262" applyNumberFormat="1" applyFont="1" applyFill="1" applyBorder="1" applyAlignment="1"/>
    <xf numFmtId="0" fontId="17" fillId="0" borderId="1" xfId="261" applyFont="1" applyFill="1" applyBorder="1" applyAlignment="1">
      <alignment horizontal="center" vertical="center" wrapText="1"/>
    </xf>
    <xf numFmtId="0" fontId="51" fillId="0" borderId="0" xfId="261" applyFont="1" applyFill="1"/>
    <xf numFmtId="0" fontId="51" fillId="5" borderId="0" xfId="261" applyFont="1" applyFill="1"/>
    <xf numFmtId="165" fontId="15" fillId="0" borderId="16" xfId="262" applyNumberFormat="1" applyFont="1" applyFill="1" applyBorder="1" applyAlignment="1">
      <alignment horizontal="center"/>
    </xf>
    <xf numFmtId="165" fontId="15" fillId="0" borderId="1" xfId="262" applyNumberFormat="1" applyFont="1" applyFill="1" applyBorder="1" applyAlignment="1">
      <alignment horizontal="center"/>
    </xf>
    <xf numFmtId="165" fontId="6" fillId="0" borderId="1" xfId="262" applyNumberFormat="1" applyFont="1" applyFill="1" applyBorder="1" applyAlignment="1">
      <alignment horizontal="center"/>
    </xf>
    <xf numFmtId="175" fontId="15" fillId="0" borderId="1" xfId="262" applyNumberFormat="1" applyFont="1" applyFill="1" applyBorder="1" applyAlignment="1">
      <alignment horizontal="center"/>
    </xf>
    <xf numFmtId="165" fontId="17" fillId="0" borderId="16" xfId="262" applyNumberFormat="1" applyFont="1" applyFill="1" applyBorder="1" applyAlignment="1">
      <alignment horizontal="center"/>
    </xf>
    <xf numFmtId="165" fontId="17" fillId="0" borderId="1" xfId="262" applyNumberFormat="1" applyFont="1" applyFill="1" applyBorder="1" applyAlignment="1">
      <alignment horizontal="center"/>
    </xf>
    <xf numFmtId="165" fontId="9" fillId="0" borderId="1" xfId="262" applyNumberFormat="1" applyFont="1" applyFill="1" applyBorder="1" applyAlignment="1">
      <alignment horizontal="center"/>
    </xf>
    <xf numFmtId="175" fontId="17" fillId="0" borderId="1" xfId="262" applyNumberFormat="1" applyFont="1" applyFill="1" applyBorder="1" applyAlignment="1">
      <alignment horizontal="center"/>
    </xf>
    <xf numFmtId="0" fontId="15" fillId="0" borderId="16" xfId="261" applyFont="1" applyFill="1" applyBorder="1"/>
    <xf numFmtId="0" fontId="15" fillId="0" borderId="1" xfId="261" applyFont="1" applyFill="1" applyBorder="1"/>
    <xf numFmtId="0" fontId="6" fillId="0" borderId="1" xfId="261" applyFont="1" applyFill="1" applyBorder="1"/>
    <xf numFmtId="175" fontId="15" fillId="0" borderId="1" xfId="261" applyNumberFormat="1" applyFont="1" applyFill="1" applyBorder="1"/>
    <xf numFmtId="1" fontId="15" fillId="0" borderId="1" xfId="261" applyNumberFormat="1" applyFont="1" applyFill="1" applyBorder="1"/>
    <xf numFmtId="173" fontId="15" fillId="0" borderId="1" xfId="261" applyNumberFormat="1" applyFont="1" applyFill="1" applyBorder="1"/>
    <xf numFmtId="2" fontId="15" fillId="0" borderId="1" xfId="261" applyNumberFormat="1" applyFont="1" applyFill="1" applyBorder="1"/>
    <xf numFmtId="2" fontId="15" fillId="0" borderId="16" xfId="261" applyNumberFormat="1" applyFont="1" applyFill="1" applyBorder="1"/>
    <xf numFmtId="2" fontId="6" fillId="0" borderId="1" xfId="261" applyNumberFormat="1" applyFont="1" applyFill="1" applyBorder="1"/>
    <xf numFmtId="165" fontId="17" fillId="0" borderId="16" xfId="261" applyNumberFormat="1" applyFont="1" applyFill="1" applyBorder="1"/>
    <xf numFmtId="165" fontId="17" fillId="0" borderId="1" xfId="261" applyNumberFormat="1" applyFont="1" applyFill="1" applyBorder="1"/>
    <xf numFmtId="1" fontId="9" fillId="0" borderId="1" xfId="261" applyNumberFormat="1" applyFont="1" applyFill="1" applyBorder="1"/>
    <xf numFmtId="1" fontId="17" fillId="0" borderId="1" xfId="261" applyNumberFormat="1" applyFont="1" applyFill="1" applyBorder="1"/>
    <xf numFmtId="175" fontId="17" fillId="0" borderId="1" xfId="261" applyNumberFormat="1" applyFont="1" applyFill="1" applyBorder="1"/>
    <xf numFmtId="0" fontId="19" fillId="0" borderId="0" xfId="261" applyFont="1" applyFill="1"/>
    <xf numFmtId="0" fontId="19" fillId="5" borderId="0" xfId="261" applyFont="1" applyFill="1"/>
    <xf numFmtId="1" fontId="15" fillId="0" borderId="16" xfId="261" applyNumberFormat="1" applyFont="1" applyFill="1" applyBorder="1"/>
    <xf numFmtId="1" fontId="6" fillId="0" borderId="1" xfId="261" applyNumberFormat="1" applyFont="1" applyBorder="1"/>
    <xf numFmtId="1" fontId="15" fillId="0" borderId="1" xfId="261" applyNumberFormat="1" applyFont="1" applyBorder="1"/>
    <xf numFmtId="175" fontId="15" fillId="0" borderId="1" xfId="261" applyNumberFormat="1" applyFont="1" applyBorder="1"/>
    <xf numFmtId="1" fontId="17" fillId="0" borderId="16" xfId="261" applyNumberFormat="1" applyFont="1" applyFill="1" applyBorder="1"/>
    <xf numFmtId="165" fontId="9" fillId="0" borderId="1" xfId="261" applyNumberFormat="1" applyFont="1" applyFill="1" applyBorder="1"/>
    <xf numFmtId="165" fontId="34" fillId="0" borderId="0" xfId="261" applyNumberFormat="1" applyFont="1"/>
    <xf numFmtId="0" fontId="6" fillId="0" borderId="0" xfId="261" applyFont="1" applyFill="1"/>
    <xf numFmtId="0" fontId="30" fillId="0" borderId="13" xfId="261" applyFont="1" applyFill="1" applyBorder="1" applyAlignment="1">
      <alignment horizontal="center"/>
    </xf>
    <xf numFmtId="0" fontId="52" fillId="0" borderId="0" xfId="261" applyFont="1"/>
    <xf numFmtId="0" fontId="13" fillId="0" borderId="0" xfId="261" applyFont="1" applyFill="1"/>
    <xf numFmtId="0" fontId="30" fillId="0" borderId="1" xfId="261" applyFont="1" applyFill="1" applyBorder="1" applyAlignment="1">
      <alignment horizontal="center"/>
    </xf>
    <xf numFmtId="0" fontId="53" fillId="0" borderId="0" xfId="261" applyFont="1"/>
    <xf numFmtId="0" fontId="32" fillId="0" borderId="1" xfId="261" applyFont="1" applyFill="1" applyBorder="1"/>
    <xf numFmtId="0" fontId="15" fillId="0" borderId="32" xfId="261" applyFont="1" applyFill="1" applyBorder="1" applyAlignment="1">
      <alignment horizontal="center" vertical="center"/>
    </xf>
    <xf numFmtId="165" fontId="15" fillId="0" borderId="1" xfId="262" applyNumberFormat="1" applyFont="1" applyFill="1" applyBorder="1" applyAlignment="1">
      <alignment horizontal="center" vertical="center"/>
    </xf>
    <xf numFmtId="175" fontId="15" fillId="0" borderId="1" xfId="262" applyNumberFormat="1" applyFont="1" applyFill="1" applyBorder="1" applyAlignment="1">
      <alignment horizontal="center" vertical="center"/>
    </xf>
    <xf numFmtId="165" fontId="15" fillId="0" borderId="0" xfId="262" applyNumberFormat="1" applyFont="1" applyFill="1"/>
    <xf numFmtId="0" fontId="17" fillId="0" borderId="15" xfId="261" applyFont="1" applyFill="1" applyBorder="1" applyAlignment="1">
      <alignment horizontal="center" vertical="center"/>
    </xf>
    <xf numFmtId="165" fontId="17" fillId="0" borderId="1" xfId="262" applyNumberFormat="1" applyFont="1" applyFill="1" applyBorder="1" applyAlignment="1">
      <alignment horizontal="center" vertical="center"/>
    </xf>
    <xf numFmtId="0" fontId="35" fillId="6" borderId="0" xfId="261" applyFont="1" applyFill="1"/>
    <xf numFmtId="0" fontId="35" fillId="0" borderId="0" xfId="261" applyFont="1"/>
    <xf numFmtId="0" fontId="17" fillId="0" borderId="32" xfId="261" applyFont="1" applyFill="1" applyBorder="1" applyAlignment="1">
      <alignment horizontal="center" vertical="center"/>
    </xf>
    <xf numFmtId="0" fontId="32" fillId="3" borderId="1" xfId="261" applyFont="1" applyFill="1" applyBorder="1"/>
    <xf numFmtId="0" fontId="15" fillId="3" borderId="32" xfId="261" applyFont="1" applyFill="1" applyBorder="1" applyAlignment="1">
      <alignment horizontal="center" vertical="center"/>
    </xf>
    <xf numFmtId="165" fontId="15" fillId="3" borderId="1" xfId="262" applyNumberFormat="1" applyFont="1" applyFill="1" applyBorder="1" applyAlignment="1">
      <alignment horizontal="center" vertical="center"/>
    </xf>
    <xf numFmtId="0" fontId="35" fillId="3" borderId="0" xfId="261" applyFont="1" applyFill="1"/>
    <xf numFmtId="0" fontId="41" fillId="3" borderId="0" xfId="261" applyFont="1" applyFill="1"/>
    <xf numFmtId="1" fontId="15" fillId="3" borderId="16" xfId="261" applyNumberFormat="1" applyFont="1" applyFill="1" applyBorder="1" applyAlignment="1">
      <alignment horizontal="center" vertical="center"/>
    </xf>
    <xf numFmtId="1" fontId="15" fillId="0" borderId="16" xfId="261" applyNumberFormat="1" applyFont="1" applyFill="1" applyBorder="1" applyAlignment="1">
      <alignment horizontal="center" vertical="center"/>
    </xf>
    <xf numFmtId="165" fontId="6" fillId="0" borderId="1" xfId="262" applyNumberFormat="1" applyFont="1" applyFill="1" applyBorder="1" applyAlignment="1">
      <alignment horizontal="center" vertical="center"/>
    </xf>
    <xf numFmtId="0" fontId="15" fillId="0" borderId="15" xfId="261" applyFont="1" applyFill="1" applyBorder="1" applyAlignment="1">
      <alignment horizontal="center" vertical="center"/>
    </xf>
    <xf numFmtId="0" fontId="17" fillId="0" borderId="15" xfId="261" applyFont="1" applyFill="1" applyBorder="1" applyAlignment="1">
      <alignment horizontal="center" vertical="center" wrapText="1"/>
    </xf>
    <xf numFmtId="0" fontId="35" fillId="7" borderId="0" xfId="261" applyFont="1" applyFill="1"/>
    <xf numFmtId="1" fontId="34" fillId="0" borderId="0" xfId="261" applyNumberFormat="1" applyFont="1"/>
    <xf numFmtId="164" fontId="9" fillId="0" borderId="0" xfId="141" applyFont="1" applyFill="1" applyBorder="1" applyAlignment="1" applyProtection="1">
      <alignment horizontal="left" vertical="center"/>
    </xf>
    <xf numFmtId="0" fontId="16" fillId="0" borderId="16" xfId="261" applyFont="1" applyFill="1" applyBorder="1" applyAlignment="1">
      <alignment horizontal="center" vertical="center" wrapText="1"/>
    </xf>
    <xf numFmtId="0" fontId="16" fillId="0" borderId="1" xfId="261" applyFont="1" applyFill="1" applyBorder="1" applyAlignment="1">
      <alignment horizontal="center" vertical="center" wrapText="1"/>
    </xf>
    <xf numFmtId="0" fontId="16" fillId="0" borderId="14" xfId="261" applyFont="1" applyFill="1" applyBorder="1" applyAlignment="1">
      <alignment horizontal="center" vertical="center" wrapText="1"/>
    </xf>
    <xf numFmtId="173" fontId="17" fillId="0" borderId="1" xfId="261" applyNumberFormat="1" applyFont="1" applyFill="1" applyBorder="1" applyAlignment="1">
      <alignment horizontal="center" vertical="center"/>
    </xf>
    <xf numFmtId="165" fontId="15" fillId="0" borderId="16" xfId="262" applyNumberFormat="1" applyFont="1" applyFill="1" applyBorder="1" applyAlignment="1">
      <alignment horizontal="center" vertical="center"/>
    </xf>
    <xf numFmtId="0" fontId="15" fillId="0" borderId="0" xfId="261" applyFont="1" applyFill="1"/>
    <xf numFmtId="165" fontId="17" fillId="0" borderId="16" xfId="262" applyNumberFormat="1" applyFont="1" applyFill="1" applyBorder="1" applyAlignment="1">
      <alignment horizontal="center" vertical="center"/>
    </xf>
    <xf numFmtId="175" fontId="17" fillId="0" borderId="1" xfId="262" applyNumberFormat="1" applyFont="1" applyFill="1" applyBorder="1" applyAlignment="1">
      <alignment horizontal="center" vertical="center"/>
    </xf>
    <xf numFmtId="0" fontId="19" fillId="8" borderId="0" xfId="261" applyFont="1" applyFill="1"/>
    <xf numFmtId="0" fontId="15" fillId="3" borderId="1" xfId="261" applyFont="1" applyFill="1" applyBorder="1" applyAlignment="1">
      <alignment horizontal="center" vertical="center"/>
    </xf>
    <xf numFmtId="165" fontId="15" fillId="3" borderId="16" xfId="262" applyNumberFormat="1" applyFont="1" applyFill="1" applyBorder="1" applyAlignment="1">
      <alignment horizontal="center" vertical="center"/>
    </xf>
    <xf numFmtId="0" fontId="1" fillId="3" borderId="0" xfId="261" applyFill="1"/>
    <xf numFmtId="165" fontId="54" fillId="0" borderId="16" xfId="262" applyNumberFormat="1" applyFont="1" applyFill="1" applyBorder="1" applyAlignment="1">
      <alignment horizontal="center" vertical="center"/>
    </xf>
    <xf numFmtId="165" fontId="54" fillId="0" borderId="1" xfId="262" applyNumberFormat="1" applyFont="1" applyFill="1" applyBorder="1" applyAlignment="1">
      <alignment horizontal="center" vertical="center"/>
    </xf>
    <xf numFmtId="175" fontId="54" fillId="0" borderId="1" xfId="262" applyNumberFormat="1" applyFont="1" applyFill="1" applyBorder="1" applyAlignment="1">
      <alignment horizontal="center" vertical="center"/>
    </xf>
    <xf numFmtId="1" fontId="1" fillId="0" borderId="0" xfId="261" applyNumberFormat="1" applyFill="1"/>
    <xf numFmtId="0" fontId="1" fillId="0" borderId="0" xfId="261" applyFont="1" applyFill="1"/>
    <xf numFmtId="1" fontId="55" fillId="0" borderId="1" xfId="261" applyNumberFormat="1" applyFont="1" applyFill="1" applyBorder="1" applyAlignment="1">
      <alignment horizontal="center" vertical="center"/>
    </xf>
    <xf numFmtId="0" fontId="4" fillId="0" borderId="0" xfId="114"/>
    <xf numFmtId="0" fontId="6" fillId="0" borderId="0" xfId="2" applyFont="1" applyBorder="1" applyAlignment="1">
      <alignment vertical="center"/>
    </xf>
    <xf numFmtId="0" fontId="6" fillId="0" borderId="0" xfId="2" applyFont="1" applyBorder="1" applyAlignment="1">
      <alignment horizontal="right" vertical="center"/>
    </xf>
    <xf numFmtId="0" fontId="6" fillId="0" borderId="2" xfId="2" applyFont="1" applyBorder="1"/>
    <xf numFmtId="0" fontId="6" fillId="0" borderId="2" xfId="2" applyFont="1" applyBorder="1" applyAlignment="1">
      <alignment horizontal="right"/>
    </xf>
    <xf numFmtId="0" fontId="6" fillId="0" borderId="0" xfId="2" applyFont="1"/>
    <xf numFmtId="165" fontId="6" fillId="0" borderId="0" xfId="8" applyNumberFormat="1" applyFont="1"/>
    <xf numFmtId="165" fontId="6" fillId="9" borderId="0" xfId="8" applyNumberFormat="1" applyFont="1" applyFill="1"/>
    <xf numFmtId="165" fontId="33" fillId="0" borderId="0" xfId="8" applyNumberFormat="1" applyFont="1"/>
    <xf numFmtId="165" fontId="33" fillId="0" borderId="2" xfId="8" applyNumberFormat="1" applyFont="1" applyBorder="1"/>
    <xf numFmtId="0" fontId="17" fillId="0" borderId="0" xfId="228" applyFont="1" applyFill="1" applyAlignment="1">
      <alignment horizontal="left"/>
    </xf>
    <xf numFmtId="165" fontId="17" fillId="0" borderId="0" xfId="8" applyNumberFormat="1" applyFont="1" applyFill="1" applyAlignment="1">
      <alignment horizontal="left"/>
    </xf>
    <xf numFmtId="0" fontId="15" fillId="0" borderId="0" xfId="228" applyFont="1" applyFill="1" applyAlignment="1">
      <alignment horizontal="left"/>
    </xf>
    <xf numFmtId="0" fontId="56" fillId="0" borderId="0" xfId="228" applyFont="1" applyAlignment="1">
      <alignment horizontal="left"/>
    </xf>
    <xf numFmtId="0" fontId="9" fillId="0" borderId="1" xfId="114" applyFont="1" applyFill="1" applyBorder="1" applyAlignment="1">
      <alignment horizontal="center" vertical="center"/>
    </xf>
    <xf numFmtId="0" fontId="9" fillId="0" borderId="1" xfId="114" applyFont="1" applyFill="1" applyBorder="1" applyAlignment="1">
      <alignment horizontal="center" vertical="center" wrapText="1"/>
    </xf>
    <xf numFmtId="0" fontId="4" fillId="2" borderId="0" xfId="114" applyFill="1"/>
    <xf numFmtId="165" fontId="4" fillId="0" borderId="0" xfId="114" applyNumberFormat="1"/>
    <xf numFmtId="0" fontId="36" fillId="0" borderId="1" xfId="114" applyFont="1" applyFill="1" applyBorder="1" applyAlignment="1">
      <alignment horizontal="center" vertical="center"/>
    </xf>
    <xf numFmtId="0" fontId="56" fillId="0" borderId="1" xfId="114" applyFont="1" applyBorder="1" applyAlignment="1">
      <alignment horizontal="center" vertical="center"/>
    </xf>
    <xf numFmtId="0" fontId="4" fillId="0" borderId="0" xfId="114" applyFont="1"/>
    <xf numFmtId="0" fontId="35" fillId="0" borderId="0" xfId="114" applyFont="1" applyAlignment="1">
      <alignment horizontal="left"/>
    </xf>
    <xf numFmtId="0" fontId="34" fillId="0" borderId="0" xfId="114" applyFont="1"/>
    <xf numFmtId="0" fontId="35" fillId="0" borderId="6" xfId="114" applyFont="1" applyFill="1" applyBorder="1" applyAlignment="1">
      <alignment horizontal="center" vertical="center"/>
    </xf>
    <xf numFmtId="0" fontId="19" fillId="0" borderId="0" xfId="114" applyFont="1" applyAlignment="1">
      <alignment horizontal="center"/>
    </xf>
    <xf numFmtId="3" fontId="19" fillId="0" borderId="0" xfId="114" applyNumberFormat="1" applyFont="1"/>
    <xf numFmtId="0" fontId="4" fillId="0" borderId="0" xfId="114" applyAlignment="1">
      <alignment horizontal="center"/>
    </xf>
    <xf numFmtId="3" fontId="4" fillId="0" borderId="0" xfId="114" applyNumberFormat="1"/>
    <xf numFmtId="0" fontId="19" fillId="0" borderId="6" xfId="114" applyFont="1" applyBorder="1" applyAlignment="1">
      <alignment horizontal="center"/>
    </xf>
    <xf numFmtId="3" fontId="19" fillId="0" borderId="6" xfId="114" applyNumberFormat="1" applyFont="1" applyBorder="1"/>
    <xf numFmtId="0" fontId="35" fillId="0" borderId="0" xfId="114" applyFont="1"/>
    <xf numFmtId="0" fontId="34" fillId="0" borderId="0" xfId="114" applyFont="1" applyFill="1"/>
    <xf numFmtId="0" fontId="35" fillId="0" borderId="0" xfId="114" applyFont="1" applyBorder="1" applyAlignment="1">
      <alignment horizontal="center" vertical="center"/>
    </xf>
    <xf numFmtId="0" fontId="35" fillId="0" borderId="6" xfId="114" applyFont="1" applyBorder="1" applyAlignment="1">
      <alignment horizontal="center" vertical="center"/>
    </xf>
    <xf numFmtId="0" fontId="34" fillId="0" borderId="22" xfId="114" applyFont="1" applyBorder="1" applyAlignment="1">
      <alignment vertical="center"/>
    </xf>
    <xf numFmtId="3" fontId="34" fillId="0" borderId="22" xfId="264" applyNumberFormat="1" applyFont="1" applyBorder="1" applyAlignment="1">
      <alignment vertical="center"/>
    </xf>
    <xf numFmtId="3" fontId="34" fillId="0" borderId="22" xfId="114" applyNumberFormat="1" applyFont="1" applyFill="1" applyBorder="1" applyAlignment="1">
      <alignment vertical="center"/>
    </xf>
    <xf numFmtId="3" fontId="34" fillId="0" borderId="22" xfId="114" applyNumberFormat="1" applyFont="1" applyBorder="1" applyAlignment="1">
      <alignment vertical="center"/>
    </xf>
    <xf numFmtId="0" fontId="34" fillId="0" borderId="0" xfId="114" applyFont="1" applyBorder="1" applyAlignment="1">
      <alignment horizontal="center" vertical="center"/>
    </xf>
    <xf numFmtId="3" fontId="34" fillId="0" borderId="0" xfId="114" applyNumberFormat="1" applyFont="1" applyAlignment="1">
      <alignment vertical="center"/>
    </xf>
    <xf numFmtId="0" fontId="34" fillId="0" borderId="0" xfId="114" applyFont="1" applyAlignment="1">
      <alignment vertical="center"/>
    </xf>
    <xf numFmtId="0" fontId="34" fillId="0" borderId="0" xfId="114" applyFont="1" applyBorder="1" applyAlignment="1">
      <alignment vertical="center"/>
    </xf>
    <xf numFmtId="3" fontId="34" fillId="0" borderId="0" xfId="264" applyNumberFormat="1" applyFont="1" applyBorder="1" applyAlignment="1">
      <alignment vertical="center"/>
    </xf>
    <xf numFmtId="3" fontId="34" fillId="0" borderId="0" xfId="114" applyNumberFormat="1" applyFont="1" applyFill="1" applyBorder="1" applyAlignment="1">
      <alignment vertical="center"/>
    </xf>
    <xf numFmtId="3" fontId="34" fillId="0" borderId="0" xfId="114" applyNumberFormat="1" applyFont="1" applyBorder="1" applyAlignment="1">
      <alignment vertical="center"/>
    </xf>
    <xf numFmtId="0" fontId="34" fillId="0" borderId="6" xfId="114" applyFont="1" applyBorder="1" applyAlignment="1">
      <alignment vertical="center"/>
    </xf>
    <xf numFmtId="3" fontId="34" fillId="0" borderId="6" xfId="264" applyNumberFormat="1" applyFont="1" applyBorder="1" applyAlignment="1">
      <alignment vertical="center"/>
    </xf>
    <xf numFmtId="3" fontId="34" fillId="0" borderId="6" xfId="114" applyNumberFormat="1" applyFont="1" applyFill="1" applyBorder="1" applyAlignment="1">
      <alignment vertical="center"/>
    </xf>
    <xf numFmtId="3" fontId="34" fillId="0" borderId="6" xfId="114" applyNumberFormat="1" applyFont="1" applyBorder="1" applyAlignment="1">
      <alignment vertical="center"/>
    </xf>
    <xf numFmtId="0" fontId="57" fillId="0" borderId="0" xfId="145" applyFont="1"/>
    <xf numFmtId="0" fontId="37" fillId="0" borderId="0" xfId="145" applyFont="1"/>
    <xf numFmtId="0" fontId="58" fillId="0" borderId="0" xfId="145" applyFont="1"/>
    <xf numFmtId="0" fontId="4" fillId="0" borderId="14" xfId="145" applyFont="1" applyBorder="1"/>
    <xf numFmtId="0" fontId="13" fillId="0" borderId="15" xfId="145" applyFont="1" applyBorder="1" applyAlignment="1">
      <alignment horizontal="right"/>
    </xf>
    <xf numFmtId="0" fontId="13" fillId="0" borderId="16" xfId="145" applyFont="1" applyFill="1" applyBorder="1" applyAlignment="1">
      <alignment horizontal="right"/>
    </xf>
    <xf numFmtId="0" fontId="4" fillId="0" borderId="30" xfId="145" applyFont="1" applyBorder="1"/>
    <xf numFmtId="165" fontId="13" fillId="0" borderId="0" xfId="262" applyNumberFormat="1" applyFont="1"/>
    <xf numFmtId="165" fontId="32" fillId="0" borderId="0" xfId="262" applyNumberFormat="1" applyFont="1"/>
    <xf numFmtId="165" fontId="32" fillId="0" borderId="0" xfId="262" applyNumberFormat="1" applyFont="1" applyBorder="1"/>
    <xf numFmtId="165" fontId="32" fillId="0" borderId="33" xfId="262" applyNumberFormat="1" applyFont="1" applyFill="1" applyBorder="1"/>
    <xf numFmtId="165" fontId="13" fillId="0" borderId="0" xfId="262" applyNumberFormat="1" applyFont="1" applyAlignment="1">
      <alignment horizontal="right"/>
    </xf>
    <xf numFmtId="165" fontId="32" fillId="0" borderId="0" xfId="262" applyNumberFormat="1" applyFont="1" applyAlignment="1">
      <alignment horizontal="right"/>
    </xf>
    <xf numFmtId="0" fontId="1" fillId="0" borderId="33" xfId="261" applyFill="1" applyBorder="1"/>
    <xf numFmtId="165" fontId="13" fillId="0" borderId="0" xfId="262" applyNumberFormat="1" applyFont="1" applyFill="1" applyAlignment="1">
      <alignment horizontal="right"/>
    </xf>
    <xf numFmtId="165" fontId="32" fillId="0" borderId="0" xfId="262" applyNumberFormat="1" applyFont="1" applyFill="1"/>
    <xf numFmtId="165" fontId="13" fillId="0" borderId="0" xfId="262" applyNumberFormat="1" applyFont="1" applyFill="1"/>
    <xf numFmtId="165" fontId="32" fillId="0" borderId="0" xfId="262" applyNumberFormat="1" applyFont="1" applyFill="1" applyBorder="1"/>
    <xf numFmtId="0" fontId="4" fillId="0" borderId="0" xfId="145" applyFont="1"/>
    <xf numFmtId="1" fontId="13" fillId="0" borderId="0" xfId="145" applyNumberFormat="1" applyFont="1" applyFill="1" applyAlignment="1">
      <alignment horizontal="right"/>
    </xf>
    <xf numFmtId="2" fontId="13" fillId="0" borderId="0" xfId="145" applyNumberFormat="1" applyFont="1" applyFill="1" applyAlignment="1">
      <alignment horizontal="right"/>
    </xf>
    <xf numFmtId="0" fontId="32" fillId="0" borderId="0" xfId="261" applyFont="1" applyFill="1"/>
    <xf numFmtId="0" fontId="4" fillId="0" borderId="30" xfId="145" applyFont="1" applyBorder="1" applyAlignment="1">
      <alignment wrapText="1"/>
    </xf>
    <xf numFmtId="165" fontId="13" fillId="0" borderId="0" xfId="262" applyNumberFormat="1" applyFont="1" applyBorder="1"/>
    <xf numFmtId="165" fontId="13" fillId="0" borderId="33" xfId="262" applyNumberFormat="1" applyFont="1" applyFill="1" applyBorder="1"/>
    <xf numFmtId="2" fontId="13" fillId="0" borderId="0" xfId="145" applyNumberFormat="1" applyFont="1" applyAlignment="1">
      <alignment horizontal="center"/>
    </xf>
    <xf numFmtId="0" fontId="32" fillId="0" borderId="0" xfId="261" applyFont="1" applyAlignment="1">
      <alignment horizontal="right"/>
    </xf>
    <xf numFmtId="0" fontId="13" fillId="0" borderId="0" xfId="261" applyFont="1" applyAlignment="1">
      <alignment horizontal="right"/>
    </xf>
    <xf numFmtId="0" fontId="13" fillId="0" borderId="0" xfId="261" applyFont="1" applyBorder="1" applyAlignment="1">
      <alignment horizontal="right"/>
    </xf>
    <xf numFmtId="0" fontId="13" fillId="0" borderId="33" xfId="261" applyFont="1" applyFill="1" applyBorder="1" applyAlignment="1">
      <alignment horizontal="right"/>
    </xf>
    <xf numFmtId="0" fontId="4" fillId="0" borderId="9" xfId="145" applyFont="1" applyBorder="1"/>
    <xf numFmtId="0" fontId="13" fillId="0" borderId="6" xfId="145" applyFont="1" applyBorder="1"/>
    <xf numFmtId="0" fontId="32" fillId="0" borderId="6" xfId="261" applyFont="1" applyBorder="1"/>
    <xf numFmtId="0" fontId="13" fillId="0" borderId="6" xfId="261" applyFont="1" applyBorder="1"/>
    <xf numFmtId="0" fontId="13" fillId="0" borderId="0" xfId="145" applyFont="1"/>
    <xf numFmtId="1" fontId="13" fillId="0" borderId="0" xfId="145" applyNumberFormat="1" applyFont="1"/>
    <xf numFmtId="0" fontId="13" fillId="0" borderId="15" xfId="145" applyFont="1" applyBorder="1"/>
    <xf numFmtId="0" fontId="13" fillId="0" borderId="16" xfId="145" applyFont="1" applyBorder="1" applyAlignment="1">
      <alignment horizontal="right"/>
    </xf>
    <xf numFmtId="165" fontId="13" fillId="0" borderId="0" xfId="262" quotePrefix="1" applyNumberFormat="1" applyFont="1" applyAlignment="1">
      <alignment horizontal="right"/>
    </xf>
    <xf numFmtId="165" fontId="13" fillId="0" borderId="6" xfId="262" applyNumberFormat="1" applyFont="1" applyBorder="1"/>
    <xf numFmtId="0" fontId="4" fillId="0" borderId="15" xfId="145" applyFont="1" applyBorder="1"/>
    <xf numFmtId="165" fontId="13" fillId="0" borderId="15" xfId="262" applyNumberFormat="1" applyFont="1" applyBorder="1" applyAlignment="1">
      <alignment horizontal="right"/>
    </xf>
    <xf numFmtId="165" fontId="13" fillId="0" borderId="6" xfId="262" applyNumberFormat="1" applyFont="1" applyBorder="1" applyAlignment="1">
      <alignment horizontal="right"/>
    </xf>
    <xf numFmtId="165" fontId="13" fillId="0" borderId="15" xfId="262" applyNumberFormat="1" applyFont="1" applyBorder="1"/>
    <xf numFmtId="165" fontId="32" fillId="0" borderId="15" xfId="262" applyNumberFormat="1" applyFont="1" applyBorder="1"/>
    <xf numFmtId="165" fontId="32" fillId="0" borderId="16" xfId="262" applyNumberFormat="1" applyFont="1" applyBorder="1"/>
    <xf numFmtId="0" fontId="7" fillId="0" borderId="0" xfId="145" applyFont="1"/>
    <xf numFmtId="0" fontId="59" fillId="0" borderId="0" xfId="261" applyFont="1"/>
    <xf numFmtId="0" fontId="60" fillId="0" borderId="0" xfId="261" applyFont="1"/>
    <xf numFmtId="0" fontId="61" fillId="0" borderId="1" xfId="261" applyFont="1" applyBorder="1"/>
    <xf numFmtId="0" fontId="33" fillId="0" borderId="1" xfId="261" applyFont="1" applyBorder="1" applyAlignment="1">
      <alignment horizontal="center"/>
    </xf>
    <xf numFmtId="0" fontId="33" fillId="0" borderId="1" xfId="261" applyFont="1" applyBorder="1"/>
    <xf numFmtId="2" fontId="1" fillId="0" borderId="0" xfId="261" applyNumberFormat="1"/>
    <xf numFmtId="0" fontId="61" fillId="0" borderId="1" xfId="261" applyFont="1" applyBorder="1" applyAlignment="1">
      <alignment horizontal="center"/>
    </xf>
    <xf numFmtId="0" fontId="33" fillId="0" borderId="1" xfId="261" applyFont="1" applyFill="1" applyBorder="1"/>
    <xf numFmtId="0" fontId="61" fillId="0" borderId="1" xfId="261" applyFont="1" applyFill="1" applyBorder="1" applyAlignment="1">
      <alignment horizontal="center"/>
    </xf>
    <xf numFmtId="0" fontId="61" fillId="0" borderId="1" xfId="261" applyFont="1" applyFill="1" applyBorder="1"/>
    <xf numFmtId="165" fontId="13" fillId="0" borderId="1" xfId="262" applyNumberFormat="1" applyFont="1" applyBorder="1" applyAlignment="1">
      <alignment horizontal="center" vertical="center"/>
    </xf>
    <xf numFmtId="165" fontId="30" fillId="0" borderId="1" xfId="262" applyNumberFormat="1" applyFont="1" applyBorder="1" applyAlignment="1">
      <alignment horizontal="center" vertical="center"/>
    </xf>
    <xf numFmtId="165" fontId="30" fillId="0" borderId="1" xfId="262" applyNumberFormat="1" applyFont="1" applyFill="1" applyBorder="1" applyAlignment="1">
      <alignment horizontal="center" vertical="center"/>
    </xf>
    <xf numFmtId="0" fontId="1" fillId="0" borderId="0" xfId="261" applyBorder="1"/>
    <xf numFmtId="0" fontId="1" fillId="0" borderId="0" xfId="261" applyFill="1" applyBorder="1"/>
    <xf numFmtId="0" fontId="32" fillId="0" borderId="0" xfId="261" applyFont="1" applyBorder="1"/>
    <xf numFmtId="0" fontId="32" fillId="0" borderId="7" xfId="261" applyFont="1" applyBorder="1"/>
    <xf numFmtId="0" fontId="62" fillId="0" borderId="0" xfId="114" applyFont="1" applyBorder="1" applyAlignment="1">
      <alignment horizontal="center"/>
    </xf>
    <xf numFmtId="0" fontId="20" fillId="0" borderId="0" xfId="114" applyFont="1"/>
    <xf numFmtId="0" fontId="48" fillId="0" borderId="0" xfId="114" applyFont="1" applyBorder="1" applyAlignment="1">
      <alignment horizontal="center"/>
    </xf>
    <xf numFmtId="0" fontId="4" fillId="0" borderId="0" xfId="114" applyFont="1" applyBorder="1" applyAlignment="1"/>
    <xf numFmtId="0" fontId="63" fillId="0" borderId="0" xfId="114" applyFont="1" applyBorder="1" applyAlignment="1">
      <alignment horizontal="right"/>
    </xf>
    <xf numFmtId="0" fontId="64" fillId="0" borderId="0" xfId="114" applyFont="1" applyBorder="1" applyAlignment="1"/>
    <xf numFmtId="0" fontId="16" fillId="0" borderId="26" xfId="114" applyFont="1" applyBorder="1" applyAlignment="1">
      <alignment horizontal="center"/>
    </xf>
    <xf numFmtId="0" fontId="16" fillId="0" borderId="34" xfId="114" applyFont="1" applyBorder="1" applyAlignment="1">
      <alignment horizontal="center"/>
    </xf>
    <xf numFmtId="0" fontId="16" fillId="0" borderId="1" xfId="114" quotePrefix="1" applyFont="1" applyBorder="1" applyAlignment="1">
      <alignment horizontal="center"/>
    </xf>
    <xf numFmtId="0" fontId="16" fillId="0" borderId="1" xfId="114" applyFont="1" applyBorder="1" applyAlignment="1">
      <alignment horizontal="center"/>
    </xf>
    <xf numFmtId="0" fontId="16" fillId="0" borderId="35" xfId="114" applyFont="1" applyBorder="1" applyAlignment="1">
      <alignment horizontal="center"/>
    </xf>
    <xf numFmtId="1" fontId="16" fillId="0" borderId="27" xfId="114" applyNumberFormat="1" applyFont="1" applyBorder="1" applyAlignment="1">
      <alignment horizontal="center"/>
    </xf>
    <xf numFmtId="1" fontId="16" fillId="0" borderId="1" xfId="114" applyNumberFormat="1" applyFont="1" applyBorder="1" applyAlignment="1">
      <alignment horizontal="left"/>
    </xf>
    <xf numFmtId="1" fontId="20" fillId="0" borderId="1" xfId="114" applyNumberFormat="1" applyFont="1" applyBorder="1"/>
    <xf numFmtId="2" fontId="20" fillId="0" borderId="1" xfId="114" applyNumberFormat="1" applyFont="1" applyBorder="1"/>
    <xf numFmtId="2" fontId="20" fillId="0" borderId="35" xfId="114" applyNumberFormat="1" applyFont="1" applyBorder="1"/>
    <xf numFmtId="1" fontId="16" fillId="0" borderId="1" xfId="114" applyNumberFormat="1" applyFont="1" applyBorder="1"/>
    <xf numFmtId="1" fontId="16" fillId="0" borderId="1" xfId="114" applyNumberFormat="1" applyFont="1" applyBorder="1" applyAlignment="1">
      <alignment horizontal="left" indent="1"/>
    </xf>
    <xf numFmtId="0" fontId="64" fillId="0" borderId="1" xfId="114" applyFont="1" applyBorder="1"/>
    <xf numFmtId="3" fontId="64" fillId="0" borderId="1" xfId="114" applyNumberFormat="1" applyFont="1" applyBorder="1"/>
    <xf numFmtId="0" fontId="64" fillId="0" borderId="0" xfId="114" applyFont="1"/>
    <xf numFmtId="0" fontId="16" fillId="0" borderId="1" xfId="114" applyFont="1" applyFill="1" applyBorder="1"/>
    <xf numFmtId="0" fontId="64" fillId="0" borderId="1" xfId="114" applyFont="1" applyFill="1" applyBorder="1"/>
    <xf numFmtId="0" fontId="16" fillId="0" borderId="27" xfId="114" applyFont="1" applyBorder="1" applyAlignment="1">
      <alignment horizontal="center"/>
    </xf>
    <xf numFmtId="0" fontId="64" fillId="0" borderId="29" xfId="114" applyFont="1" applyFill="1" applyBorder="1"/>
    <xf numFmtId="3" fontId="64" fillId="0" borderId="29" xfId="114" applyNumberFormat="1" applyFont="1" applyBorder="1"/>
    <xf numFmtId="2" fontId="20" fillId="0" borderId="29" xfId="114" applyNumberFormat="1" applyFont="1" applyBorder="1"/>
    <xf numFmtId="2" fontId="20" fillId="0" borderId="36" xfId="114" applyNumberFormat="1" applyFont="1" applyBorder="1"/>
    <xf numFmtId="1" fontId="16" fillId="0" borderId="0" xfId="114" applyNumberFormat="1" applyFont="1" applyFill="1" applyBorder="1"/>
    <xf numFmtId="0" fontId="20" fillId="0" borderId="0" xfId="114" applyFont="1" applyBorder="1"/>
    <xf numFmtId="0" fontId="16" fillId="0" borderId="0" xfId="114" applyFont="1" applyBorder="1" applyAlignment="1">
      <alignment horizontal="right"/>
    </xf>
    <xf numFmtId="176" fontId="11" fillId="0" borderId="0" xfId="114" applyNumberFormat="1" applyFont="1" applyBorder="1" applyAlignment="1">
      <alignment horizontal="right"/>
    </xf>
    <xf numFmtId="0" fontId="65" fillId="0" borderId="0" xfId="114" applyFont="1"/>
    <xf numFmtId="0" fontId="30" fillId="0" borderId="0" xfId="114" applyFont="1" applyBorder="1" applyAlignment="1">
      <alignment horizontal="center"/>
    </xf>
    <xf numFmtId="1" fontId="20" fillId="0" borderId="0" xfId="114" applyNumberFormat="1" applyFont="1" applyBorder="1"/>
    <xf numFmtId="0" fontId="64" fillId="0" borderId="0" xfId="114" applyFont="1" applyBorder="1" applyAlignment="1">
      <alignment horizontal="right"/>
    </xf>
    <xf numFmtId="0" fontId="16" fillId="0" borderId="37" xfId="114" applyFont="1" applyBorder="1" applyAlignment="1">
      <alignment horizontal="center"/>
    </xf>
    <xf numFmtId="0" fontId="9" fillId="0" borderId="0" xfId="114" applyFont="1"/>
    <xf numFmtId="0" fontId="16" fillId="0" borderId="32" xfId="114" applyFont="1" applyBorder="1" applyAlignment="1">
      <alignment horizontal="center"/>
    </xf>
    <xf numFmtId="1" fontId="20" fillId="0" borderId="32" xfId="114" applyNumberFormat="1" applyFont="1" applyBorder="1"/>
    <xf numFmtId="177" fontId="20" fillId="0" borderId="0" xfId="114" applyNumberFormat="1" applyFont="1" applyBorder="1"/>
    <xf numFmtId="177" fontId="20" fillId="0" borderId="0" xfId="114" applyNumberFormat="1" applyFont="1"/>
    <xf numFmtId="1" fontId="20" fillId="0" borderId="0" xfId="114" applyNumberFormat="1" applyFont="1"/>
    <xf numFmtId="178" fontId="20" fillId="0" borderId="0" xfId="114" applyNumberFormat="1" applyFont="1"/>
    <xf numFmtId="173" fontId="20" fillId="0" borderId="0" xfId="114" applyNumberFormat="1" applyFont="1" applyBorder="1"/>
    <xf numFmtId="179" fontId="20" fillId="0" borderId="0" xfId="114" applyNumberFormat="1" applyFont="1" applyBorder="1"/>
    <xf numFmtId="180" fontId="20" fillId="0" borderId="0" xfId="114" applyNumberFormat="1" applyFont="1"/>
    <xf numFmtId="0" fontId="64" fillId="0" borderId="28" xfId="114" applyFont="1" applyBorder="1"/>
    <xf numFmtId="3" fontId="64" fillId="0" borderId="38" xfId="114" applyNumberFormat="1" applyFont="1" applyBorder="1"/>
    <xf numFmtId="0" fontId="30" fillId="0" borderId="0" xfId="114" applyFont="1" applyAlignment="1">
      <alignment horizontal="center"/>
    </xf>
    <xf numFmtId="0" fontId="65" fillId="0" borderId="0" xfId="114" applyFont="1" applyAlignment="1"/>
    <xf numFmtId="181" fontId="20" fillId="0" borderId="0" xfId="114" applyNumberFormat="1" applyFont="1" applyBorder="1"/>
    <xf numFmtId="181" fontId="20" fillId="0" borderId="0" xfId="114" applyNumberFormat="1" applyFont="1"/>
    <xf numFmtId="182" fontId="20" fillId="0" borderId="0" xfId="114" applyNumberFormat="1" applyFont="1" applyBorder="1"/>
    <xf numFmtId="178" fontId="20" fillId="0" borderId="0" xfId="114" applyNumberFormat="1" applyFont="1" applyBorder="1"/>
    <xf numFmtId="2" fontId="20" fillId="0" borderId="0" xfId="114" applyNumberFormat="1" applyFont="1" applyBorder="1"/>
    <xf numFmtId="0" fontId="64" fillId="0" borderId="29" xfId="114" applyFont="1" applyBorder="1"/>
    <xf numFmtId="3" fontId="64" fillId="0" borderId="36" xfId="114" applyNumberFormat="1" applyFont="1" applyBorder="1"/>
    <xf numFmtId="0" fontId="16" fillId="0" borderId="0" xfId="114" applyFont="1" applyFill="1" applyBorder="1"/>
    <xf numFmtId="2" fontId="20" fillId="0" borderId="0" xfId="114" applyNumberFormat="1" applyFont="1"/>
    <xf numFmtId="0" fontId="16" fillId="0" borderId="0" xfId="114" applyFont="1" applyBorder="1"/>
    <xf numFmtId="0" fontId="65" fillId="0" borderId="0" xfId="114" applyFont="1" applyBorder="1" applyAlignment="1"/>
    <xf numFmtId="0" fontId="16" fillId="0" borderId="1" xfId="114" applyFont="1" applyBorder="1"/>
    <xf numFmtId="3" fontId="64" fillId="0" borderId="32" xfId="114" applyNumberFormat="1" applyFont="1" applyBorder="1"/>
    <xf numFmtId="1" fontId="20" fillId="0" borderId="35" xfId="114" applyNumberFormat="1" applyFont="1" applyBorder="1"/>
    <xf numFmtId="0" fontId="20" fillId="0" borderId="1" xfId="114" applyFont="1" applyFill="1" applyBorder="1" applyAlignment="1">
      <alignment horizontal="left" indent="1"/>
    </xf>
    <xf numFmtId="1" fontId="20" fillId="0" borderId="1" xfId="114" applyNumberFormat="1" applyFont="1" applyFill="1" applyBorder="1"/>
    <xf numFmtId="1" fontId="20" fillId="0" borderId="35" xfId="114" applyNumberFormat="1" applyFont="1" applyFill="1" applyBorder="1"/>
    <xf numFmtId="183" fontId="64" fillId="0" borderId="0" xfId="114" applyNumberFormat="1" applyFont="1" applyBorder="1"/>
    <xf numFmtId="1" fontId="16" fillId="0" borderId="0" xfId="114" applyNumberFormat="1" applyFont="1" applyFill="1" applyAlignment="1"/>
    <xf numFmtId="1" fontId="16" fillId="0" borderId="0" xfId="114" applyNumberFormat="1" applyFont="1" applyAlignment="1"/>
    <xf numFmtId="174" fontId="16" fillId="0" borderId="0" xfId="114" applyNumberFormat="1" applyFont="1" applyFill="1" applyAlignment="1"/>
    <xf numFmtId="0" fontId="16" fillId="0" borderId="26" xfId="114" applyFont="1" applyBorder="1" applyAlignment="1">
      <alignment horizontal="right"/>
    </xf>
    <xf numFmtId="0" fontId="16" fillId="0" borderId="1" xfId="114" quotePrefix="1" applyFont="1" applyBorder="1" applyAlignment="1">
      <alignment horizontal="right"/>
    </xf>
    <xf numFmtId="1" fontId="20" fillId="0" borderId="32" xfId="114" applyNumberFormat="1" applyFont="1" applyFill="1" applyBorder="1"/>
    <xf numFmtId="173" fontId="20" fillId="0" borderId="0" xfId="114" applyNumberFormat="1" applyFont="1"/>
    <xf numFmtId="179" fontId="20" fillId="0" borderId="0" xfId="114" applyNumberFormat="1" applyFont="1"/>
    <xf numFmtId="184" fontId="20" fillId="0" borderId="0" xfId="114" applyNumberFormat="1" applyFont="1"/>
    <xf numFmtId="178" fontId="64" fillId="0" borderId="0" xfId="114" applyNumberFormat="1" applyFont="1" applyBorder="1"/>
    <xf numFmtId="185" fontId="64" fillId="0" borderId="0" xfId="114" applyNumberFormat="1" applyFont="1" applyBorder="1"/>
    <xf numFmtId="1" fontId="16" fillId="0" borderId="32" xfId="114" applyNumberFormat="1" applyFont="1" applyBorder="1"/>
    <xf numFmtId="0" fontId="64" fillId="0" borderId="0" xfId="114" applyFont="1" applyBorder="1"/>
    <xf numFmtId="0" fontId="16" fillId="0" borderId="27" xfId="114" applyFont="1" applyFill="1" applyBorder="1"/>
    <xf numFmtId="3" fontId="16" fillId="0" borderId="1" xfId="114" applyNumberFormat="1" applyFont="1" applyBorder="1"/>
    <xf numFmtId="3" fontId="16" fillId="3" borderId="1" xfId="114" applyNumberFormat="1" applyFont="1" applyFill="1" applyBorder="1"/>
    <xf numFmtId="3" fontId="16" fillId="3" borderId="35" xfId="114" applyNumberFormat="1" applyFont="1" applyFill="1" applyBorder="1"/>
    <xf numFmtId="0" fontId="16" fillId="0" borderId="27" xfId="114" applyFont="1" applyBorder="1"/>
    <xf numFmtId="3" fontId="16" fillId="0" borderId="35" xfId="114" applyNumberFormat="1" applyFont="1" applyBorder="1"/>
    <xf numFmtId="0" fontId="64" fillId="0" borderId="27" xfId="114" applyFont="1" applyBorder="1"/>
    <xf numFmtId="3" fontId="64" fillId="0" borderId="35" xfId="114" applyNumberFormat="1" applyFont="1" applyBorder="1"/>
    <xf numFmtId="0" fontId="20" fillId="0" borderId="27" xfId="114" applyFont="1" applyBorder="1"/>
    <xf numFmtId="3" fontId="20" fillId="0" borderId="1" xfId="114" applyNumberFormat="1" applyFont="1" applyBorder="1"/>
    <xf numFmtId="3" fontId="20" fillId="0" borderId="35" xfId="114" applyNumberFormat="1" applyFont="1" applyBorder="1"/>
    <xf numFmtId="0" fontId="16" fillId="0" borderId="0" xfId="114" applyFont="1"/>
    <xf numFmtId="186" fontId="20" fillId="0" borderId="0" xfId="114" applyNumberFormat="1" applyFont="1"/>
    <xf numFmtId="186" fontId="20" fillId="0" borderId="0" xfId="114" applyNumberFormat="1" applyFont="1" applyBorder="1"/>
    <xf numFmtId="0" fontId="64" fillId="0" borderId="27" xfId="114" applyFont="1" applyFill="1" applyBorder="1"/>
    <xf numFmtId="3" fontId="64" fillId="0" borderId="1" xfId="114" applyNumberFormat="1" applyFont="1" applyFill="1" applyBorder="1"/>
    <xf numFmtId="3" fontId="64" fillId="0" borderId="35" xfId="114" applyNumberFormat="1" applyFont="1" applyFill="1" applyBorder="1"/>
    <xf numFmtId="0" fontId="64" fillId="0" borderId="0" xfId="114" applyFont="1" applyFill="1"/>
    <xf numFmtId="0" fontId="65" fillId="0" borderId="0" xfId="114" applyFont="1" applyFill="1"/>
    <xf numFmtId="3" fontId="16" fillId="0" borderId="1" xfId="114" applyNumberFormat="1" applyFont="1" applyFill="1" applyBorder="1"/>
    <xf numFmtId="3" fontId="16" fillId="0" borderId="35" xfId="114" applyNumberFormat="1" applyFont="1" applyFill="1" applyBorder="1"/>
    <xf numFmtId="0" fontId="20" fillId="0" borderId="0" xfId="114" applyFont="1" applyFill="1"/>
    <xf numFmtId="0" fontId="16" fillId="0" borderId="0" xfId="114" applyFont="1" applyFill="1"/>
    <xf numFmtId="0" fontId="20" fillId="0" borderId="27" xfId="114" applyFont="1" applyFill="1" applyBorder="1"/>
    <xf numFmtId="3" fontId="20" fillId="0" borderId="1" xfId="114" applyNumberFormat="1" applyFont="1" applyFill="1" applyBorder="1"/>
    <xf numFmtId="3" fontId="20" fillId="0" borderId="35" xfId="114" applyNumberFormat="1" applyFont="1" applyFill="1" applyBorder="1"/>
    <xf numFmtId="187" fontId="20" fillId="0" borderId="0" xfId="114" applyNumberFormat="1" applyFont="1" applyFill="1" applyBorder="1"/>
    <xf numFmtId="186" fontId="20" fillId="0" borderId="0" xfId="114" applyNumberFormat="1" applyFont="1" applyFill="1" applyBorder="1"/>
    <xf numFmtId="3" fontId="20" fillId="0" borderId="0" xfId="114" applyNumberFormat="1" applyFont="1" applyFill="1"/>
    <xf numFmtId="3" fontId="65" fillId="0" borderId="0" xfId="114" applyNumberFormat="1" applyFont="1" applyFill="1"/>
    <xf numFmtId="0" fontId="20" fillId="0" borderId="1" xfId="114" applyFont="1" applyBorder="1"/>
    <xf numFmtId="3" fontId="64" fillId="0" borderId="0" xfId="114" applyNumberFormat="1" applyFont="1" applyBorder="1"/>
    <xf numFmtId="0" fontId="20" fillId="0" borderId="28" xfId="114" applyFont="1" applyBorder="1"/>
    <xf numFmtId="3" fontId="20" fillId="0" borderId="29" xfId="114" applyNumberFormat="1" applyFont="1" applyBorder="1"/>
    <xf numFmtId="1" fontId="20" fillId="0" borderId="29" xfId="114" applyNumberFormat="1" applyFont="1" applyBorder="1"/>
    <xf numFmtId="3" fontId="20" fillId="0" borderId="29" xfId="114" applyNumberFormat="1" applyFont="1" applyFill="1" applyBorder="1"/>
    <xf numFmtId="3" fontId="20" fillId="0" borderId="36" xfId="114" applyNumberFormat="1" applyFont="1" applyFill="1" applyBorder="1"/>
    <xf numFmtId="0" fontId="20" fillId="0" borderId="0" xfId="114" applyFont="1" applyFill="1" applyBorder="1" applyAlignment="1"/>
    <xf numFmtId="180" fontId="20" fillId="0" borderId="0" xfId="114" applyNumberFormat="1" applyFont="1" applyBorder="1" applyAlignment="1"/>
    <xf numFmtId="1" fontId="20" fillId="0" borderId="0" xfId="114" applyNumberFormat="1" applyFont="1" applyBorder="1" applyAlignment="1"/>
    <xf numFmtId="1" fontId="20" fillId="0" borderId="0" xfId="114" applyNumberFormat="1" applyFont="1" applyBorder="1" applyAlignment="1">
      <alignment horizontal="center"/>
    </xf>
    <xf numFmtId="177" fontId="20" fillId="0" borderId="0" xfId="114" applyNumberFormat="1" applyFont="1" applyBorder="1" applyAlignment="1">
      <alignment horizontal="center"/>
    </xf>
    <xf numFmtId="180" fontId="20" fillId="0" borderId="0" xfId="114" applyNumberFormat="1" applyFont="1" applyBorder="1" applyAlignment="1">
      <alignment horizontal="center"/>
    </xf>
    <xf numFmtId="0" fontId="65" fillId="0" borderId="0" xfId="114" applyFont="1" applyBorder="1" applyAlignment="1">
      <alignment horizontal="center"/>
    </xf>
    <xf numFmtId="3" fontId="20" fillId="0" borderId="1" xfId="114" applyNumberFormat="1" applyFont="1" applyBorder="1" applyAlignment="1">
      <alignment horizontal="right"/>
    </xf>
    <xf numFmtId="3" fontId="20" fillId="0" borderId="35" xfId="114" applyNumberFormat="1" applyFont="1" applyBorder="1" applyAlignment="1">
      <alignment horizontal="right"/>
    </xf>
    <xf numFmtId="186" fontId="20" fillId="0" borderId="0" xfId="114" applyNumberFormat="1" applyFont="1" applyBorder="1" applyAlignment="1">
      <alignment horizontal="right"/>
    </xf>
    <xf numFmtId="3" fontId="64" fillId="0" borderId="1" xfId="114" applyNumberFormat="1" applyFont="1" applyBorder="1" applyAlignment="1">
      <alignment horizontal="right"/>
    </xf>
    <xf numFmtId="3" fontId="64" fillId="0" borderId="35" xfId="114" applyNumberFormat="1" applyFont="1" applyBorder="1" applyAlignment="1">
      <alignment horizontal="right"/>
    </xf>
    <xf numFmtId="0" fontId="64" fillId="9" borderId="27" xfId="114" applyFont="1" applyFill="1" applyBorder="1"/>
    <xf numFmtId="0" fontId="16" fillId="9" borderId="27" xfId="114" applyFont="1" applyFill="1" applyBorder="1"/>
    <xf numFmtId="3" fontId="20" fillId="0" borderId="0" xfId="114" applyNumberFormat="1" applyFont="1" applyBorder="1" applyAlignment="1">
      <alignment horizontal="right"/>
    </xf>
    <xf numFmtId="0" fontId="20" fillId="9" borderId="27" xfId="114" applyFont="1" applyFill="1" applyBorder="1"/>
    <xf numFmtId="0" fontId="65" fillId="0" borderId="0" xfId="114" applyFont="1" applyBorder="1"/>
    <xf numFmtId="3" fontId="20" fillId="0" borderId="0" xfId="114" applyNumberFormat="1" applyFont="1" applyFill="1" applyBorder="1" applyAlignment="1">
      <alignment horizontal="right"/>
    </xf>
    <xf numFmtId="3" fontId="20" fillId="0" borderId="29" xfId="114" applyNumberFormat="1" applyFont="1" applyBorder="1" applyAlignment="1">
      <alignment horizontal="right"/>
    </xf>
    <xf numFmtId="3" fontId="20" fillId="0" borderId="36" xfId="114" applyNumberFormat="1" applyFont="1" applyBorder="1" applyAlignment="1">
      <alignment horizontal="right"/>
    </xf>
    <xf numFmtId="176" fontId="11" fillId="0" borderId="39" xfId="114" applyNumberFormat="1" applyFont="1" applyBorder="1" applyAlignment="1">
      <alignment horizontal="right"/>
    </xf>
    <xf numFmtId="3" fontId="20" fillId="0" borderId="0" xfId="114" applyNumberFormat="1" applyFont="1"/>
    <xf numFmtId="3" fontId="20" fillId="0" borderId="0" xfId="114" applyNumberFormat="1" applyFont="1" applyBorder="1"/>
    <xf numFmtId="4" fontId="20" fillId="0" borderId="1" xfId="114" applyNumberFormat="1" applyFont="1" applyBorder="1"/>
    <xf numFmtId="0" fontId="16" fillId="0" borderId="27" xfId="114" applyFont="1" applyBorder="1" applyAlignment="1">
      <alignment horizontal="left" vertical="center"/>
    </xf>
    <xf numFmtId="3" fontId="16" fillId="0" borderId="1" xfId="114" applyNumberFormat="1" applyFont="1" applyBorder="1" applyAlignment="1">
      <alignment horizontal="right"/>
    </xf>
    <xf numFmtId="3" fontId="16" fillId="0" borderId="35" xfId="114" applyNumberFormat="1" applyFont="1" applyBorder="1" applyAlignment="1">
      <alignment horizontal="right"/>
    </xf>
    <xf numFmtId="183" fontId="16" fillId="0" borderId="0" xfId="114" applyNumberFormat="1" applyFont="1" applyBorder="1" applyAlignment="1">
      <alignment horizontal="right"/>
    </xf>
    <xf numFmtId="0" fontId="20" fillId="0" borderId="27" xfId="114" applyFont="1" applyFill="1" applyBorder="1" applyAlignment="1">
      <alignment horizontal="left" indent="1"/>
    </xf>
    <xf numFmtId="0" fontId="16" fillId="0" borderId="28" xfId="114" applyFont="1" applyFill="1" applyBorder="1"/>
    <xf numFmtId="3" fontId="16" fillId="0" borderId="29" xfId="114" applyNumberFormat="1" applyFont="1" applyFill="1" applyBorder="1"/>
    <xf numFmtId="3" fontId="16" fillId="0" borderId="36" xfId="114" applyNumberFormat="1" applyFont="1" applyFill="1" applyBorder="1"/>
    <xf numFmtId="188" fontId="16" fillId="0" borderId="0" xfId="114" applyNumberFormat="1" applyFont="1"/>
    <xf numFmtId="189" fontId="16" fillId="0" borderId="0" xfId="114" applyNumberFormat="1" applyFont="1" applyFill="1"/>
    <xf numFmtId="3" fontId="16" fillId="0" borderId="0" xfId="114" applyNumberFormat="1" applyFont="1" applyFill="1"/>
    <xf numFmtId="1" fontId="16" fillId="0" borderId="14" xfId="114" applyNumberFormat="1" applyFont="1" applyBorder="1"/>
    <xf numFmtId="1" fontId="16" fillId="0" borderId="35" xfId="114" applyNumberFormat="1" applyFont="1" applyBorder="1"/>
    <xf numFmtId="0" fontId="20" fillId="0" borderId="27" xfId="114" applyFont="1" applyBorder="1" applyAlignment="1">
      <alignment horizontal="left" indent="1"/>
    </xf>
    <xf numFmtId="2" fontId="20" fillId="0" borderId="14" xfId="114" applyNumberFormat="1" applyFont="1" applyBorder="1"/>
    <xf numFmtId="0" fontId="16" fillId="0" borderId="27" xfId="114" applyFont="1" applyBorder="1" applyAlignment="1">
      <alignment horizontal="left"/>
    </xf>
    <xf numFmtId="1" fontId="20" fillId="0" borderId="14" xfId="114" applyNumberFormat="1" applyFont="1" applyBorder="1"/>
    <xf numFmtId="2" fontId="16" fillId="0" borderId="1" xfId="114" applyNumberFormat="1" applyFont="1" applyBorder="1"/>
    <xf numFmtId="2" fontId="16" fillId="0" borderId="14" xfId="114" applyNumberFormat="1" applyFont="1" applyBorder="1"/>
    <xf numFmtId="2" fontId="16" fillId="0" borderId="35" xfId="114" applyNumberFormat="1" applyFont="1" applyBorder="1"/>
    <xf numFmtId="2" fontId="16" fillId="0" borderId="13" xfId="114" applyNumberFormat="1" applyFont="1" applyBorder="1"/>
    <xf numFmtId="2" fontId="16" fillId="0" borderId="17" xfId="114" applyNumberFormat="1" applyFont="1" applyBorder="1"/>
    <xf numFmtId="0" fontId="20" fillId="0" borderId="40" xfId="114" applyFont="1" applyBorder="1" applyAlignment="1">
      <alignment horizontal="left" indent="1"/>
    </xf>
    <xf numFmtId="2" fontId="20" fillId="0" borderId="13" xfId="114" applyNumberFormat="1" applyFont="1" applyBorder="1" applyProtection="1"/>
    <xf numFmtId="2" fontId="20" fillId="0" borderId="13" xfId="114" applyNumberFormat="1" applyFont="1" applyFill="1" applyBorder="1" applyProtection="1"/>
    <xf numFmtId="2" fontId="20" fillId="0" borderId="13" xfId="114" applyNumberFormat="1" applyFont="1" applyBorder="1"/>
    <xf numFmtId="0" fontId="20" fillId="0" borderId="13" xfId="114" applyFont="1" applyBorder="1"/>
    <xf numFmtId="2" fontId="20" fillId="0" borderId="17" xfId="114" applyNumberFormat="1" applyFont="1" applyBorder="1"/>
    <xf numFmtId="0" fontId="20" fillId="0" borderId="41" xfId="114" applyFont="1" applyBorder="1" applyAlignment="1">
      <alignment horizontal="left" indent="1"/>
    </xf>
    <xf numFmtId="2" fontId="20" fillId="0" borderId="42" xfId="114" applyNumberFormat="1" applyFont="1" applyBorder="1" applyProtection="1"/>
    <xf numFmtId="2" fontId="20" fillId="0" borderId="42" xfId="114" applyNumberFormat="1" applyFont="1" applyBorder="1"/>
    <xf numFmtId="2" fontId="20" fillId="0" borderId="43" xfId="114" applyNumberFormat="1" applyFont="1" applyBorder="1"/>
    <xf numFmtId="174" fontId="20" fillId="0" borderId="0" xfId="114" applyNumberFormat="1" applyFont="1"/>
    <xf numFmtId="0" fontId="16" fillId="0" borderId="0" xfId="114" applyFont="1" applyFill="1" applyBorder="1" applyAlignment="1">
      <alignment horizontal="center"/>
    </xf>
    <xf numFmtId="0" fontId="16" fillId="0" borderId="0" xfId="114" applyFont="1" applyBorder="1" applyAlignment="1">
      <alignment horizontal="center"/>
    </xf>
    <xf numFmtId="166" fontId="16" fillId="0" borderId="27" xfId="114" applyNumberFormat="1" applyFont="1" applyFill="1" applyBorder="1" applyAlignment="1" applyProtection="1">
      <alignment horizontal="left"/>
    </xf>
    <xf numFmtId="1" fontId="16" fillId="0" borderId="1" xfId="114" applyNumberFormat="1" applyFont="1" applyFill="1" applyBorder="1" applyAlignment="1" applyProtection="1">
      <alignment horizontal="right"/>
    </xf>
    <xf numFmtId="1" fontId="16" fillId="0" borderId="16" xfId="114" applyNumberFormat="1" applyFont="1" applyFill="1" applyBorder="1" applyAlignment="1" applyProtection="1">
      <alignment horizontal="right"/>
    </xf>
    <xf numFmtId="1" fontId="16" fillId="0" borderId="35" xfId="114" applyNumberFormat="1" applyFont="1" applyFill="1" applyBorder="1" applyAlignment="1" applyProtection="1">
      <alignment horizontal="right"/>
    </xf>
    <xf numFmtId="166" fontId="20" fillId="0" borderId="27" xfId="114" applyNumberFormat="1" applyFont="1" applyFill="1" applyBorder="1" applyAlignment="1" applyProtection="1">
      <alignment horizontal="left" indent="1"/>
    </xf>
    <xf numFmtId="1" fontId="20" fillId="0" borderId="1" xfId="114" applyNumberFormat="1" applyFont="1" applyFill="1" applyBorder="1" applyAlignment="1" applyProtection="1">
      <alignment horizontal="right"/>
    </xf>
    <xf numFmtId="1" fontId="20" fillId="0" borderId="16" xfId="114" applyNumberFormat="1" applyFont="1" applyFill="1" applyBorder="1" applyAlignment="1" applyProtection="1">
      <alignment horizontal="right"/>
    </xf>
    <xf numFmtId="1" fontId="20" fillId="0" borderId="35" xfId="114" applyNumberFormat="1" applyFont="1" applyFill="1" applyBorder="1" applyAlignment="1" applyProtection="1">
      <alignment horizontal="right"/>
    </xf>
    <xf numFmtId="2" fontId="16" fillId="0" borderId="1" xfId="114" applyNumberFormat="1" applyFont="1" applyFill="1" applyBorder="1" applyAlignment="1" applyProtection="1">
      <alignment horizontal="right"/>
    </xf>
    <xf numFmtId="2" fontId="16" fillId="0" borderId="16" xfId="114" applyNumberFormat="1" applyFont="1" applyFill="1" applyBorder="1" applyAlignment="1" applyProtection="1">
      <alignment horizontal="right"/>
    </xf>
    <xf numFmtId="2" fontId="16" fillId="0" borderId="35" xfId="114" applyNumberFormat="1" applyFont="1" applyFill="1" applyBorder="1" applyAlignment="1" applyProtection="1">
      <alignment horizontal="right"/>
    </xf>
    <xf numFmtId="2" fontId="20" fillId="0" borderId="1" xfId="114" applyNumberFormat="1" applyFont="1" applyFill="1" applyBorder="1" applyAlignment="1" applyProtection="1">
      <alignment horizontal="right"/>
    </xf>
    <xf numFmtId="2" fontId="20" fillId="0" borderId="16" xfId="114" applyNumberFormat="1" applyFont="1" applyFill="1" applyBorder="1" applyAlignment="1" applyProtection="1">
      <alignment horizontal="right"/>
    </xf>
    <xf numFmtId="2" fontId="20" fillId="0" borderId="35" xfId="114" applyNumberFormat="1" applyFont="1" applyFill="1" applyBorder="1" applyAlignment="1" applyProtection="1">
      <alignment horizontal="right"/>
    </xf>
    <xf numFmtId="166" fontId="16" fillId="0" borderId="1" xfId="114" applyNumberFormat="1" applyFont="1" applyFill="1" applyBorder="1" applyAlignment="1" applyProtection="1">
      <alignment horizontal="left"/>
    </xf>
    <xf numFmtId="166" fontId="16" fillId="0" borderId="16" xfId="114" applyNumberFormat="1" applyFont="1" applyFill="1" applyBorder="1" applyAlignment="1" applyProtection="1">
      <alignment horizontal="left"/>
    </xf>
    <xf numFmtId="166" fontId="16" fillId="0" borderId="35" xfId="114" applyNumberFormat="1" applyFont="1" applyFill="1" applyBorder="1" applyAlignment="1" applyProtection="1">
      <alignment horizontal="left"/>
    </xf>
    <xf numFmtId="2" fontId="20" fillId="0" borderId="29" xfId="114" applyNumberFormat="1" applyFont="1" applyFill="1" applyBorder="1" applyAlignment="1" applyProtection="1">
      <alignment horizontal="right"/>
    </xf>
    <xf numFmtId="2" fontId="20" fillId="0" borderId="44" xfId="114" applyNumberFormat="1" applyFont="1" applyFill="1" applyBorder="1" applyAlignment="1" applyProtection="1">
      <alignment horizontal="right"/>
    </xf>
    <xf numFmtId="2" fontId="20" fillId="0" borderId="36" xfId="114" applyNumberFormat="1" applyFont="1" applyFill="1" applyBorder="1" applyAlignment="1" applyProtection="1">
      <alignment horizontal="right"/>
    </xf>
    <xf numFmtId="2" fontId="64" fillId="0" borderId="29" xfId="114" applyNumberFormat="1" applyFont="1" applyBorder="1"/>
    <xf numFmtId="2" fontId="64" fillId="0" borderId="45" xfId="114" applyNumberFormat="1" applyFont="1" applyBorder="1"/>
    <xf numFmtId="2" fontId="64" fillId="0" borderId="36" xfId="114" applyNumberFormat="1" applyFont="1" applyBorder="1"/>
    <xf numFmtId="180" fontId="66" fillId="0" borderId="0" xfId="114" applyNumberFormat="1" applyFont="1"/>
    <xf numFmtId="1" fontId="16" fillId="0" borderId="28" xfId="114" applyNumberFormat="1" applyFont="1" applyBorder="1" applyAlignment="1">
      <alignment horizontal="center"/>
    </xf>
    <xf numFmtId="1" fontId="16" fillId="0" borderId="29" xfId="114" applyNumberFormat="1" applyFont="1" applyBorder="1"/>
    <xf numFmtId="2" fontId="20" fillId="0" borderId="45" xfId="114" applyNumberFormat="1" applyFont="1" applyBorder="1"/>
    <xf numFmtId="0" fontId="37" fillId="0" borderId="0" xfId="114" applyFont="1" applyBorder="1" applyAlignment="1">
      <alignment vertical="center"/>
    </xf>
    <xf numFmtId="0" fontId="37" fillId="10" borderId="47" xfId="114" applyNumberFormat="1" applyFont="1" applyFill="1" applyBorder="1" applyAlignment="1">
      <alignment vertical="center"/>
    </xf>
    <xf numFmtId="0" fontId="37" fillId="10" borderId="47" xfId="114" applyNumberFormat="1" applyFont="1" applyFill="1" applyBorder="1" applyAlignment="1">
      <alignment horizontal="left" vertical="center"/>
    </xf>
    <xf numFmtId="165" fontId="37" fillId="10" borderId="47" xfId="8" applyNumberFormat="1" applyFont="1" applyFill="1" applyBorder="1" applyAlignment="1">
      <alignment horizontal="right" vertical="center"/>
    </xf>
    <xf numFmtId="0" fontId="48" fillId="0" borderId="0" xfId="114" applyFont="1" applyBorder="1" applyAlignment="1">
      <alignment vertical="center"/>
    </xf>
    <xf numFmtId="0" fontId="4" fillId="0" borderId="0" xfId="114" applyNumberFormat="1" applyFont="1" applyBorder="1" applyAlignment="1"/>
    <xf numFmtId="0" fontId="4" fillId="0" borderId="0" xfId="114" applyNumberFormat="1" applyFont="1" applyBorder="1" applyAlignment="1">
      <alignment horizontal="left"/>
    </xf>
    <xf numFmtId="0" fontId="4" fillId="0" borderId="0" xfId="114" applyNumberFormat="1" applyFont="1" applyBorder="1"/>
    <xf numFmtId="0" fontId="37" fillId="0" borderId="0" xfId="114" applyFont="1" applyBorder="1"/>
    <xf numFmtId="0" fontId="4" fillId="0" borderId="0" xfId="114" applyFont="1" applyBorder="1"/>
    <xf numFmtId="0" fontId="58" fillId="0" borderId="0" xfId="114" applyFont="1" applyBorder="1"/>
    <xf numFmtId="0" fontId="58" fillId="0" borderId="0" xfId="114" applyNumberFormat="1" applyFont="1" applyBorder="1" applyAlignment="1"/>
    <xf numFmtId="0" fontId="58" fillId="0" borderId="0" xfId="114" applyNumberFormat="1" applyFont="1" applyBorder="1" applyAlignment="1">
      <alignment horizontal="left"/>
    </xf>
    <xf numFmtId="0" fontId="58" fillId="0" borderId="0" xfId="114" applyNumberFormat="1" applyFont="1" applyBorder="1"/>
    <xf numFmtId="165" fontId="58" fillId="0" borderId="0" xfId="8" applyNumberFormat="1" applyFont="1" applyBorder="1"/>
    <xf numFmtId="165" fontId="58" fillId="0" borderId="0" xfId="8" applyNumberFormat="1" applyFont="1" applyBorder="1" applyAlignment="1">
      <alignment horizontal="left"/>
    </xf>
    <xf numFmtId="165" fontId="37" fillId="10" borderId="47" xfId="8" applyNumberFormat="1" applyFont="1" applyFill="1" applyBorder="1" applyAlignment="1">
      <alignment horizontal="right"/>
    </xf>
    <xf numFmtId="0" fontId="37" fillId="10" borderId="47" xfId="114" applyFont="1" applyFill="1" applyBorder="1" applyAlignment="1">
      <alignment horizontal="center"/>
    </xf>
    <xf numFmtId="0" fontId="37" fillId="10" borderId="47" xfId="114" applyNumberFormat="1" applyFont="1" applyFill="1" applyBorder="1" applyAlignment="1">
      <alignment horizontal="left"/>
    </xf>
    <xf numFmtId="1" fontId="18" fillId="0" borderId="1" xfId="2" applyNumberFormat="1" applyFont="1" applyFill="1" applyBorder="1" applyAlignment="1" applyProtection="1">
      <alignment horizontal="center"/>
    </xf>
    <xf numFmtId="165" fontId="15" fillId="0" borderId="13" xfId="13" applyNumberFormat="1" applyFont="1" applyBorder="1" applyAlignment="1">
      <alignment vertical="center"/>
    </xf>
    <xf numFmtId="165" fontId="15" fillId="0" borderId="1" xfId="13" applyNumberFormat="1" applyFont="1" applyBorder="1" applyAlignment="1">
      <alignment vertical="center"/>
    </xf>
    <xf numFmtId="43" fontId="2" fillId="0" borderId="0" xfId="125" applyNumberFormat="1"/>
    <xf numFmtId="1" fontId="2" fillId="0" borderId="0" xfId="125" applyNumberFormat="1"/>
    <xf numFmtId="0" fontId="13" fillId="0" borderId="8" xfId="114" applyFont="1" applyFill="1" applyBorder="1" applyAlignment="1">
      <alignment horizontal="center" vertical="center"/>
    </xf>
    <xf numFmtId="0" fontId="58" fillId="0" borderId="0" xfId="114" applyFont="1"/>
    <xf numFmtId="0" fontId="58" fillId="0" borderId="1" xfId="114" applyFont="1" applyFill="1" applyBorder="1" applyAlignment="1">
      <alignment horizontal="left" vertical="center"/>
    </xf>
    <xf numFmtId="165" fontId="33" fillId="0" borderId="1" xfId="8" applyNumberFormat="1" applyFont="1" applyBorder="1"/>
    <xf numFmtId="1" fontId="19" fillId="0" borderId="0" xfId="125" applyNumberFormat="1" applyFont="1" applyFill="1"/>
    <xf numFmtId="165" fontId="19" fillId="0" borderId="0" xfId="125" applyNumberFormat="1" applyFont="1" applyFill="1"/>
    <xf numFmtId="3" fontId="1" fillId="0" borderId="0" xfId="261" applyNumberFormat="1" applyFill="1"/>
    <xf numFmtId="0" fontId="68" fillId="0" borderId="0" xfId="0" applyNumberFormat="1" applyFont="1" applyFill="1" applyBorder="1"/>
    <xf numFmtId="164" fontId="16" fillId="0" borderId="8" xfId="0" applyNumberFormat="1" applyFont="1" applyFill="1" applyBorder="1" applyAlignment="1" applyProtection="1">
      <alignment horizontal="center" vertical="center"/>
    </xf>
    <xf numFmtId="0" fontId="20" fillId="0" borderId="8" xfId="2" applyFont="1" applyFill="1" applyBorder="1" applyAlignment="1">
      <alignment horizontal="center" vertical="center"/>
    </xf>
    <xf numFmtId="0" fontId="68" fillId="0" borderId="0" xfId="0" applyNumberFormat="1" applyFont="1" applyFill="1" applyBorder="1" applyAlignment="1">
      <alignment horizontal="center" vertical="center"/>
    </xf>
    <xf numFmtId="165" fontId="69" fillId="0" borderId="1" xfId="1" applyNumberFormat="1" applyFont="1" applyFill="1" applyBorder="1" applyAlignment="1" applyProtection="1">
      <alignment horizontal="center"/>
    </xf>
    <xf numFmtId="0" fontId="69" fillId="0" borderId="1" xfId="2" applyFont="1" applyFill="1" applyBorder="1" applyAlignment="1" applyProtection="1">
      <alignment horizontal="left"/>
    </xf>
    <xf numFmtId="165" fontId="69" fillId="0" borderId="1" xfId="1" applyNumberFormat="1" applyFont="1" applyFill="1" applyBorder="1" applyAlignment="1" applyProtection="1">
      <alignment horizontal="right"/>
    </xf>
    <xf numFmtId="0" fontId="69" fillId="0" borderId="1" xfId="3" applyFont="1" applyFill="1" applyBorder="1" applyAlignment="1" applyProtection="1">
      <alignment horizontal="right" wrapText="1"/>
    </xf>
    <xf numFmtId="0" fontId="70" fillId="0" borderId="0" xfId="0" applyNumberFormat="1" applyFont="1" applyFill="1" applyBorder="1"/>
    <xf numFmtId="165" fontId="5" fillId="0" borderId="1" xfId="1" applyNumberFormat="1" applyFont="1" applyFill="1" applyBorder="1" applyAlignment="1" applyProtection="1">
      <alignment horizontal="left"/>
    </xf>
    <xf numFmtId="0" fontId="5" fillId="0" borderId="1" xfId="2" applyFont="1" applyFill="1" applyBorder="1" applyAlignment="1" applyProtection="1">
      <alignment horizontal="left"/>
    </xf>
    <xf numFmtId="165" fontId="20" fillId="0" borderId="1" xfId="1" applyNumberFormat="1" applyFont="1" applyFill="1" applyBorder="1" applyAlignment="1" applyProtection="1">
      <alignment horizontal="center"/>
    </xf>
    <xf numFmtId="3" fontId="20" fillId="0" borderId="1" xfId="2" applyNumberFormat="1" applyFont="1" applyFill="1" applyBorder="1" applyAlignment="1" applyProtection="1">
      <alignment horizontal="center"/>
    </xf>
    <xf numFmtId="0" fontId="71" fillId="0" borderId="0" xfId="0" applyNumberFormat="1" applyFont="1" applyFill="1" applyBorder="1"/>
    <xf numFmtId="165" fontId="16" fillId="0" borderId="1" xfId="1" applyNumberFormat="1" applyFont="1" applyFill="1" applyBorder="1" applyAlignment="1" applyProtection="1"/>
    <xf numFmtId="165" fontId="16" fillId="0" borderId="1" xfId="1" applyNumberFormat="1" applyFont="1" applyFill="1" applyBorder="1" applyAlignment="1" applyProtection="1">
      <alignment horizontal="center"/>
    </xf>
    <xf numFmtId="165" fontId="5" fillId="0" borderId="1" xfId="1" applyNumberFormat="1" applyFont="1" applyFill="1" applyBorder="1" applyAlignment="1" applyProtection="1"/>
    <xf numFmtId="165" fontId="16" fillId="0" borderId="10" xfId="1" applyNumberFormat="1" applyFont="1" applyFill="1" applyBorder="1" applyAlignment="1" applyProtection="1">
      <alignment horizontal="center" vertical="center"/>
    </xf>
    <xf numFmtId="4" fontId="71" fillId="0" borderId="0" xfId="0" applyNumberFormat="1" applyFont="1" applyFill="1" applyAlignment="1">
      <alignment horizontal="center"/>
    </xf>
    <xf numFmtId="4" fontId="71" fillId="0" borderId="0" xfId="0" applyNumberFormat="1" applyFont="1" applyFill="1"/>
    <xf numFmtId="4" fontId="71" fillId="0" borderId="0" xfId="0" applyNumberFormat="1" applyFont="1" applyFill="1" applyBorder="1"/>
    <xf numFmtId="0" fontId="71" fillId="0" borderId="0" xfId="0" applyNumberFormat="1" applyFont="1" applyFill="1" applyAlignment="1">
      <alignment horizontal="center"/>
    </xf>
    <xf numFmtId="0" fontId="71" fillId="0" borderId="0" xfId="0" applyNumberFormat="1" applyFont="1" applyFill="1"/>
    <xf numFmtId="0" fontId="69" fillId="0" borderId="1" xfId="3" applyFont="1" applyFill="1" applyBorder="1" applyAlignment="1" applyProtection="1">
      <alignment horizontal="center" wrapText="1"/>
    </xf>
    <xf numFmtId="1" fontId="9" fillId="0" borderId="2" xfId="4" applyNumberFormat="1" applyFont="1" applyBorder="1" applyAlignment="1">
      <alignment horizontal="left" vertical="center"/>
    </xf>
    <xf numFmtId="1" fontId="10" fillId="0" borderId="3" xfId="4" applyNumberFormat="1" applyFont="1" applyFill="1" applyBorder="1" applyAlignment="1" applyProtection="1">
      <alignment horizontal="center"/>
    </xf>
    <xf numFmtId="1" fontId="11" fillId="0" borderId="3" xfId="4" applyNumberFormat="1" applyFont="1" applyFill="1" applyBorder="1" applyAlignment="1" applyProtection="1">
      <alignment horizontal="center"/>
    </xf>
    <xf numFmtId="164" fontId="6" fillId="0" borderId="6" xfId="0" applyFont="1" applyBorder="1" applyAlignment="1">
      <alignment horizontal="left" vertical="center"/>
    </xf>
    <xf numFmtId="0" fontId="6" fillId="0" borderId="1" xfId="0" applyNumberFormat="1" applyFont="1" applyFill="1" applyBorder="1" applyAlignment="1">
      <alignment horizontal="center"/>
    </xf>
    <xf numFmtId="0" fontId="6" fillId="0" borderId="1" xfId="3" applyFont="1" applyFill="1" applyBorder="1" applyAlignment="1" applyProtection="1">
      <alignment horizontal="center"/>
    </xf>
    <xf numFmtId="0" fontId="6" fillId="0" borderId="1" xfId="3" applyFont="1" applyFill="1" applyBorder="1" applyAlignment="1">
      <alignment horizontal="center"/>
    </xf>
    <xf numFmtId="1" fontId="16" fillId="0" borderId="2" xfId="4" applyNumberFormat="1" applyFont="1" applyBorder="1" applyAlignment="1">
      <alignment horizontal="left" vertical="center"/>
    </xf>
    <xf numFmtId="0" fontId="29" fillId="0" borderId="9" xfId="0" applyNumberFormat="1" applyFont="1" applyFill="1" applyBorder="1" applyAlignment="1">
      <alignment horizontal="center" vertical="center"/>
    </xf>
    <xf numFmtId="0" fontId="29" fillId="0" borderId="6" xfId="0" applyNumberFormat="1" applyFont="1" applyFill="1" applyBorder="1" applyAlignment="1">
      <alignment horizontal="center" vertical="center"/>
    </xf>
    <xf numFmtId="0" fontId="29" fillId="0" borderId="7" xfId="0" applyNumberFormat="1" applyFont="1" applyFill="1" applyBorder="1" applyAlignment="1">
      <alignment horizontal="center" vertical="center"/>
    </xf>
    <xf numFmtId="0" fontId="16" fillId="0" borderId="8" xfId="0" applyNumberFormat="1" applyFont="1" applyFill="1" applyBorder="1" applyAlignment="1" applyProtection="1">
      <alignment horizontal="center" vertical="center"/>
    </xf>
    <xf numFmtId="0" fontId="16" fillId="0" borderId="8" xfId="3" applyFont="1" applyFill="1" applyBorder="1" applyAlignment="1">
      <alignment horizontal="center" vertical="center"/>
    </xf>
    <xf numFmtId="166" fontId="9" fillId="0" borderId="2" xfId="5" applyFont="1" applyFill="1" applyBorder="1" applyAlignment="1">
      <alignment horizontal="left" vertical="center"/>
    </xf>
    <xf numFmtId="166" fontId="16" fillId="0" borderId="11" xfId="5" applyFont="1" applyFill="1" applyBorder="1" applyAlignment="1" applyProtection="1">
      <alignment horizontal="center"/>
    </xf>
    <xf numFmtId="0" fontId="17" fillId="0" borderId="6" xfId="125" applyFont="1" applyBorder="1" applyAlignment="1">
      <alignment horizontal="left" vertical="center"/>
    </xf>
    <xf numFmtId="165" fontId="17" fillId="0" borderId="14" xfId="13" applyNumberFormat="1" applyFont="1" applyBorder="1" applyAlignment="1">
      <alignment horizontal="center" vertical="center"/>
    </xf>
    <xf numFmtId="165" fontId="17" fillId="0" borderId="15" xfId="13" applyNumberFormat="1" applyFont="1" applyBorder="1" applyAlignment="1">
      <alignment horizontal="center" vertical="center"/>
    </xf>
    <xf numFmtId="165" fontId="17" fillId="0" borderId="16" xfId="13" applyNumberFormat="1" applyFont="1" applyBorder="1" applyAlignment="1">
      <alignment horizontal="center" vertical="center"/>
    </xf>
    <xf numFmtId="1" fontId="30" fillId="0" borderId="6" xfId="141" applyNumberFormat="1" applyFont="1" applyFill="1" applyBorder="1" applyAlignment="1" applyProtection="1">
      <alignment horizontal="left" vertical="center" wrapText="1"/>
    </xf>
    <xf numFmtId="1" fontId="30" fillId="0" borderId="6" xfId="141" applyNumberFormat="1" applyFont="1" applyFill="1" applyBorder="1" applyAlignment="1" applyProtection="1">
      <alignment horizontal="left" vertical="center"/>
    </xf>
    <xf numFmtId="165" fontId="31" fillId="0" borderId="14" xfId="13" applyNumberFormat="1" applyFont="1" applyBorder="1" applyAlignment="1">
      <alignment horizontal="center" vertical="center"/>
    </xf>
    <xf numFmtId="165" fontId="31" fillId="0" borderId="15" xfId="13" applyNumberFormat="1" applyFont="1" applyBorder="1" applyAlignment="1">
      <alignment horizontal="center" vertical="center"/>
    </xf>
    <xf numFmtId="165" fontId="31" fillId="0" borderId="16" xfId="13" applyNumberFormat="1" applyFont="1" applyBorder="1" applyAlignment="1">
      <alignment horizontal="center" vertical="center"/>
    </xf>
    <xf numFmtId="0" fontId="31" fillId="0" borderId="1" xfId="125" applyFont="1" applyBorder="1" applyAlignment="1">
      <alignment horizontal="center"/>
    </xf>
    <xf numFmtId="0" fontId="9" fillId="0" borderId="0" xfId="125" applyFont="1" applyAlignment="1">
      <alignment horizontal="left"/>
    </xf>
    <xf numFmtId="0" fontId="21" fillId="0" borderId="0" xfId="140" applyAlignment="1">
      <alignment horizontal="left"/>
    </xf>
    <xf numFmtId="0" fontId="9" fillId="0" borderId="0" xfId="143" applyFont="1" applyAlignment="1">
      <alignment horizontal="left"/>
    </xf>
    <xf numFmtId="0" fontId="36" fillId="0" borderId="14" xfId="2" applyFont="1" applyBorder="1" applyAlignment="1">
      <alignment horizontal="center" vertical="top"/>
    </xf>
    <xf numFmtId="0" fontId="36" fillId="0" borderId="16" xfId="2" applyFont="1" applyBorder="1" applyAlignment="1">
      <alignment horizontal="center" vertical="top"/>
    </xf>
    <xf numFmtId="0" fontId="36" fillId="0" borderId="15" xfId="2" applyFont="1" applyBorder="1" applyAlignment="1">
      <alignment horizontal="center" vertical="top"/>
    </xf>
    <xf numFmtId="0" fontId="36" fillId="0" borderId="14" xfId="2" applyFont="1" applyBorder="1" applyAlignment="1">
      <alignment horizontal="center" vertical="top" wrapText="1"/>
    </xf>
    <xf numFmtId="0" fontId="36" fillId="0" borderId="16" xfId="2" applyFont="1" applyBorder="1" applyAlignment="1">
      <alignment horizontal="center" vertical="top" wrapText="1"/>
    </xf>
    <xf numFmtId="0" fontId="9" fillId="0" borderId="2" xfId="143" applyFont="1" applyBorder="1" applyAlignment="1">
      <alignment horizontal="left" vertical="center"/>
    </xf>
    <xf numFmtId="0" fontId="19" fillId="0" borderId="2" xfId="125" applyFont="1" applyBorder="1" applyAlignment="1">
      <alignment horizontal="left" vertical="top"/>
    </xf>
    <xf numFmtId="0" fontId="30" fillId="0" borderId="2" xfId="143" applyFont="1" applyBorder="1" applyAlignment="1">
      <alignment horizontal="left"/>
    </xf>
    <xf numFmtId="0" fontId="9" fillId="0" borderId="6" xfId="114" applyFont="1" applyBorder="1" applyAlignment="1">
      <alignment horizontal="left" vertical="center"/>
    </xf>
    <xf numFmtId="0" fontId="37" fillId="0" borderId="1" xfId="114" applyFont="1" applyBorder="1" applyAlignment="1">
      <alignment horizontal="center"/>
    </xf>
    <xf numFmtId="0" fontId="9" fillId="0" borderId="6" xfId="144" applyFont="1" applyBorder="1" applyAlignment="1">
      <alignment horizontal="left" vertical="center"/>
    </xf>
    <xf numFmtId="0" fontId="6" fillId="0" borderId="22" xfId="144" applyFont="1" applyBorder="1" applyAlignment="1">
      <alignment horizontal="center"/>
    </xf>
    <xf numFmtId="0" fontId="9" fillId="0" borderId="22" xfId="144" applyFont="1" applyBorder="1" applyAlignment="1">
      <alignment horizontal="center"/>
    </xf>
    <xf numFmtId="0" fontId="31" fillId="0" borderId="14" xfId="125" applyFont="1" applyBorder="1" applyAlignment="1">
      <alignment horizontal="center"/>
    </xf>
    <xf numFmtId="0" fontId="31" fillId="0" borderId="15" xfId="125" applyFont="1" applyBorder="1" applyAlignment="1">
      <alignment horizontal="center"/>
    </xf>
    <xf numFmtId="0" fontId="31" fillId="0" borderId="16" xfId="125" applyFont="1" applyBorder="1" applyAlignment="1">
      <alignment horizontal="center"/>
    </xf>
    <xf numFmtId="0" fontId="17" fillId="0" borderId="0" xfId="261" applyFont="1" applyAlignment="1">
      <alignment horizontal="left"/>
    </xf>
    <xf numFmtId="0" fontId="9" fillId="0" borderId="0" xfId="261" applyFont="1" applyAlignment="1">
      <alignment horizontal="left"/>
    </xf>
    <xf numFmtId="0" fontId="6" fillId="0" borderId="6" xfId="261" applyFont="1" applyBorder="1" applyAlignment="1">
      <alignment horizontal="center"/>
    </xf>
    <xf numFmtId="0" fontId="9" fillId="0" borderId="0" xfId="261" applyFont="1" applyAlignment="1">
      <alignment horizontal="left" vertical="top"/>
    </xf>
    <xf numFmtId="0" fontId="15" fillId="0" borderId="6" xfId="261" applyFont="1" applyBorder="1" applyAlignment="1">
      <alignment horizontal="right" vertical="center"/>
    </xf>
    <xf numFmtId="0" fontId="46" fillId="0" borderId="0" xfId="261" applyFont="1" applyAlignment="1">
      <alignment horizontal="left"/>
    </xf>
    <xf numFmtId="165" fontId="4" fillId="3" borderId="14" xfId="261" applyNumberFormat="1" applyFont="1" applyFill="1" applyBorder="1" applyAlignment="1">
      <alignment horizontal="center"/>
    </xf>
    <xf numFmtId="165" fontId="4" fillId="3" borderId="15" xfId="261" applyNumberFormat="1" applyFont="1" applyFill="1" applyBorder="1" applyAlignment="1">
      <alignment horizontal="center"/>
    </xf>
    <xf numFmtId="165" fontId="4" fillId="3" borderId="16" xfId="261" applyNumberFormat="1" applyFont="1" applyFill="1" applyBorder="1" applyAlignment="1">
      <alignment horizontal="center"/>
    </xf>
    <xf numFmtId="43" fontId="4" fillId="3" borderId="0" xfId="261" applyNumberFormat="1" applyFont="1" applyFill="1" applyAlignment="1">
      <alignment horizontal="left" vertical="center" wrapText="1"/>
    </xf>
    <xf numFmtId="43" fontId="9" fillId="3" borderId="0" xfId="228" applyNumberFormat="1" applyFont="1" applyFill="1" applyAlignment="1">
      <alignment horizontal="left"/>
    </xf>
    <xf numFmtId="49" fontId="16" fillId="3" borderId="14" xfId="228" applyNumberFormat="1" applyFont="1" applyFill="1" applyBorder="1" applyAlignment="1">
      <alignment horizontal="center"/>
    </xf>
    <xf numFmtId="49" fontId="16" fillId="3" borderId="15" xfId="228" applyNumberFormat="1" applyFont="1" applyFill="1" applyBorder="1" applyAlignment="1">
      <alignment horizontal="center"/>
    </xf>
    <xf numFmtId="49" fontId="16" fillId="3" borderId="16" xfId="228" applyNumberFormat="1" applyFont="1" applyFill="1" applyBorder="1" applyAlignment="1">
      <alignment horizontal="center"/>
    </xf>
    <xf numFmtId="165" fontId="4" fillId="3" borderId="1" xfId="261" applyNumberFormat="1" applyFont="1" applyFill="1" applyBorder="1" applyAlignment="1">
      <alignment horizontal="center"/>
    </xf>
    <xf numFmtId="0" fontId="36" fillId="0" borderId="0" xfId="261" applyFont="1" applyAlignment="1">
      <alignment horizontal="left"/>
    </xf>
    <xf numFmtId="0" fontId="37" fillId="0" borderId="0" xfId="261" applyFont="1" applyAlignment="1">
      <alignment horizontal="center"/>
    </xf>
    <xf numFmtId="49" fontId="9" fillId="0" borderId="14" xfId="228" applyNumberFormat="1" applyFont="1" applyFill="1" applyBorder="1" applyAlignment="1">
      <alignment horizontal="center" vertical="center"/>
    </xf>
    <xf numFmtId="49" fontId="9" fillId="0" borderId="15" xfId="228" applyNumberFormat="1" applyFont="1" applyFill="1" applyBorder="1" applyAlignment="1">
      <alignment horizontal="center" vertical="center"/>
    </xf>
    <xf numFmtId="49" fontId="9" fillId="0" borderId="16" xfId="228" applyNumberFormat="1" applyFont="1" applyFill="1" applyBorder="1" applyAlignment="1">
      <alignment horizontal="center" vertical="center"/>
    </xf>
    <xf numFmtId="43" fontId="9" fillId="0" borderId="6" xfId="0" applyNumberFormat="1" applyFont="1" applyFill="1" applyBorder="1" applyAlignment="1">
      <alignment horizontal="left" vertical="center"/>
    </xf>
    <xf numFmtId="0" fontId="19" fillId="0" borderId="0" xfId="261" applyFont="1" applyAlignment="1">
      <alignment horizontal="left"/>
    </xf>
    <xf numFmtId="0" fontId="9" fillId="0" borderId="30" xfId="3" applyFont="1" applyBorder="1" applyAlignment="1">
      <alignment vertical="center"/>
    </xf>
    <xf numFmtId="0" fontId="9" fillId="0" borderId="31" xfId="3" applyFont="1" applyBorder="1" applyAlignment="1">
      <alignment vertical="center"/>
    </xf>
    <xf numFmtId="0" fontId="9" fillId="0" borderId="30" xfId="3" applyFont="1" applyBorder="1" applyAlignment="1">
      <alignment horizontal="center" vertical="center" wrapText="1"/>
    </xf>
    <xf numFmtId="0" fontId="9" fillId="0" borderId="31" xfId="3" applyFont="1" applyBorder="1" applyAlignment="1">
      <alignment horizontal="center" vertical="center" wrapText="1"/>
    </xf>
    <xf numFmtId="164" fontId="9" fillId="0" borderId="0" xfId="141" applyFont="1" applyFill="1" applyBorder="1" applyAlignment="1" applyProtection="1">
      <alignment horizontal="center" vertical="center"/>
    </xf>
    <xf numFmtId="0" fontId="17" fillId="0" borderId="1" xfId="261" applyFont="1" applyFill="1" applyBorder="1" applyAlignment="1">
      <alignment horizontal="center" vertical="center"/>
    </xf>
    <xf numFmtId="0" fontId="17" fillId="0" borderId="15" xfId="261" applyFont="1" applyFill="1" applyBorder="1" applyAlignment="1">
      <alignment horizontal="center"/>
    </xf>
    <xf numFmtId="0" fontId="17" fillId="0" borderId="16" xfId="261" applyFont="1" applyFill="1" applyBorder="1" applyAlignment="1">
      <alignment horizontal="center"/>
    </xf>
    <xf numFmtId="0" fontId="17" fillId="0" borderId="14" xfId="261" applyFont="1" applyFill="1" applyBorder="1" applyAlignment="1">
      <alignment horizontal="center"/>
    </xf>
    <xf numFmtId="0" fontId="9" fillId="0" borderId="14" xfId="261" applyFont="1" applyFill="1" applyBorder="1" applyAlignment="1">
      <alignment horizontal="center" vertical="center"/>
    </xf>
    <xf numFmtId="0" fontId="9" fillId="0" borderId="15" xfId="261" applyFont="1" applyFill="1" applyBorder="1" applyAlignment="1">
      <alignment horizontal="center" vertical="center"/>
    </xf>
    <xf numFmtId="0" fontId="9" fillId="0" borderId="16" xfId="261" applyFont="1" applyFill="1" applyBorder="1" applyAlignment="1">
      <alignment horizontal="center" vertical="center"/>
    </xf>
    <xf numFmtId="164" fontId="9" fillId="0" borderId="6" xfId="141" applyFont="1" applyFill="1" applyBorder="1" applyAlignment="1" applyProtection="1">
      <alignment horizontal="left" vertical="center"/>
    </xf>
    <xf numFmtId="0" fontId="9" fillId="0" borderId="17" xfId="261" applyFont="1" applyFill="1" applyBorder="1" applyAlignment="1">
      <alignment horizontal="center" vertical="center"/>
    </xf>
    <xf numFmtId="0" fontId="9" fillId="0" borderId="22" xfId="261" applyFont="1" applyFill="1" applyBorder="1" applyAlignment="1">
      <alignment horizontal="center" vertical="center"/>
    </xf>
    <xf numFmtId="164" fontId="9" fillId="0" borderId="0" xfId="141" applyFont="1" applyFill="1" applyBorder="1" applyAlignment="1" applyProtection="1">
      <alignment horizontal="left" vertical="center"/>
    </xf>
    <xf numFmtId="0" fontId="17" fillId="0" borderId="15" xfId="261" applyFont="1" applyFill="1" applyBorder="1" applyAlignment="1">
      <alignment horizontal="center" vertical="center"/>
    </xf>
    <xf numFmtId="0" fontId="9" fillId="0" borderId="0" xfId="2" applyFont="1" applyAlignment="1">
      <alignment horizontal="left"/>
    </xf>
    <xf numFmtId="0" fontId="36" fillId="0" borderId="1" xfId="114" applyFont="1" applyFill="1" applyBorder="1" applyAlignment="1">
      <alignment horizontal="center" vertical="center"/>
    </xf>
    <xf numFmtId="0" fontId="17" fillId="0" borderId="6" xfId="228" applyFont="1" applyFill="1" applyBorder="1" applyAlignment="1">
      <alignment horizontal="left" vertical="center"/>
    </xf>
    <xf numFmtId="0" fontId="35" fillId="0" borderId="22" xfId="114" applyFont="1" applyFill="1" applyBorder="1" applyAlignment="1">
      <alignment horizontal="center" vertical="center"/>
    </xf>
    <xf numFmtId="0" fontId="34" fillId="0" borderId="6" xfId="114" applyFont="1" applyFill="1" applyBorder="1" applyAlignment="1">
      <alignment horizontal="center" vertical="center"/>
    </xf>
    <xf numFmtId="0" fontId="35" fillId="0" borderId="15" xfId="114" applyFont="1" applyFill="1" applyBorder="1" applyAlignment="1">
      <alignment horizontal="center" vertical="center"/>
    </xf>
    <xf numFmtId="0" fontId="35" fillId="0" borderId="22" xfId="114" applyFont="1" applyBorder="1" applyAlignment="1">
      <alignment horizontal="center" vertical="center"/>
    </xf>
    <xf numFmtId="0" fontId="35" fillId="0" borderId="6" xfId="114" applyFont="1" applyBorder="1" applyAlignment="1">
      <alignment horizontal="center" vertical="center"/>
    </xf>
    <xf numFmtId="0" fontId="35" fillId="0" borderId="15" xfId="114" applyFont="1" applyBorder="1" applyAlignment="1">
      <alignment horizontal="center" vertical="center"/>
    </xf>
    <xf numFmtId="0" fontId="9" fillId="0" borderId="0" xfId="145" applyFont="1" applyAlignment="1">
      <alignment horizontal="left"/>
    </xf>
    <xf numFmtId="0" fontId="9" fillId="0" borderId="6" xfId="261" applyFont="1" applyBorder="1" applyAlignment="1">
      <alignment horizontal="left" vertical="center"/>
    </xf>
    <xf numFmtId="0" fontId="61" fillId="0" borderId="1" xfId="261" applyFont="1" applyBorder="1" applyAlignment="1">
      <alignment horizontal="center" vertical="center"/>
    </xf>
    <xf numFmtId="0" fontId="61" fillId="0" borderId="1" xfId="261" applyFont="1" applyBorder="1" applyAlignment="1">
      <alignment horizontal="center"/>
    </xf>
    <xf numFmtId="0" fontId="9" fillId="0" borderId="0" xfId="114" applyFont="1" applyBorder="1" applyAlignment="1">
      <alignment horizontal="center"/>
    </xf>
    <xf numFmtId="0" fontId="16" fillId="0" borderId="25" xfId="114" applyFont="1" applyBorder="1" applyAlignment="1">
      <alignment horizontal="center" vertical="center" wrapText="1"/>
    </xf>
    <xf numFmtId="0" fontId="16" fillId="0" borderId="27" xfId="114" applyFont="1" applyBorder="1" applyAlignment="1">
      <alignment horizontal="center" vertical="center" wrapText="1"/>
    </xf>
    <xf numFmtId="0" fontId="16" fillId="0" borderId="26" xfId="114" applyFont="1" applyBorder="1" applyAlignment="1">
      <alignment horizontal="center" vertical="center" wrapText="1"/>
    </xf>
    <xf numFmtId="0" fontId="16" fillId="0" borderId="1" xfId="114" applyFont="1" applyBorder="1" applyAlignment="1">
      <alignment horizontal="center" vertical="center" wrapText="1"/>
    </xf>
    <xf numFmtId="0" fontId="9" fillId="0" borderId="25" xfId="114" applyFont="1" applyBorder="1" applyAlignment="1">
      <alignment horizontal="center" vertical="center"/>
    </xf>
    <xf numFmtId="0" fontId="9" fillId="0" borderId="27" xfId="114" applyFont="1" applyBorder="1" applyAlignment="1">
      <alignment horizontal="center" vertical="center"/>
    </xf>
    <xf numFmtId="166" fontId="16" fillId="0" borderId="27" xfId="114" applyNumberFormat="1" applyFont="1" applyFill="1" applyBorder="1" applyAlignment="1" applyProtection="1">
      <alignment horizontal="left"/>
    </xf>
    <xf numFmtId="166" fontId="16" fillId="0" borderId="1" xfId="114" applyNumberFormat="1" applyFont="1" applyFill="1" applyBorder="1" applyAlignment="1" applyProtection="1">
      <alignment horizontal="left"/>
    </xf>
    <xf numFmtId="0" fontId="62" fillId="0" borderId="0" xfId="114" applyFont="1" applyAlignment="1">
      <alignment horizontal="center"/>
    </xf>
    <xf numFmtId="0" fontId="62" fillId="0" borderId="0" xfId="114" applyFont="1" applyBorder="1" applyAlignment="1">
      <alignment horizontal="center"/>
    </xf>
    <xf numFmtId="0" fontId="30" fillId="0" borderId="0" xfId="114" applyFont="1" applyBorder="1" applyAlignment="1">
      <alignment horizontal="center"/>
    </xf>
    <xf numFmtId="0" fontId="16" fillId="0" borderId="27" xfId="114" applyFont="1" applyBorder="1" applyAlignment="1">
      <alignment horizontal="center"/>
    </xf>
    <xf numFmtId="0" fontId="16" fillId="0" borderId="28" xfId="114" applyFont="1" applyBorder="1" applyAlignment="1">
      <alignment horizontal="center"/>
    </xf>
    <xf numFmtId="0" fontId="30" fillId="0" borderId="0" xfId="114" applyFont="1" applyAlignment="1">
      <alignment horizontal="center"/>
    </xf>
    <xf numFmtId="0" fontId="9" fillId="0" borderId="0" xfId="114" applyFont="1" applyAlignment="1">
      <alignment horizontal="center"/>
    </xf>
    <xf numFmtId="0" fontId="37" fillId="0" borderId="46" xfId="8" applyNumberFormat="1" applyFont="1" applyBorder="1" applyAlignment="1">
      <alignment horizontal="left" vertical="center"/>
    </xf>
  </cellXfs>
  <cellStyles count="267">
    <cellStyle name="Comma" xfId="1" builtinId="3"/>
    <cellStyle name="Comma 10" xfId="8"/>
    <cellStyle name="Comma 10 2" xfId="9"/>
    <cellStyle name="Comma 11" xfId="10"/>
    <cellStyle name="Comma 12" xfId="11"/>
    <cellStyle name="Comma 13" xfId="12"/>
    <cellStyle name="Comma 14" xfId="13"/>
    <cellStyle name="Comma 15" xfId="14"/>
    <cellStyle name="Comma 16" xfId="15"/>
    <cellStyle name="Comma 17" xfId="16"/>
    <cellStyle name="Comma 17 2" xfId="17"/>
    <cellStyle name="Comma 18" xfId="18"/>
    <cellStyle name="Comma 18 2" xfId="19"/>
    <cellStyle name="Comma 19" xfId="20"/>
    <cellStyle name="Comma 19 2" xfId="21"/>
    <cellStyle name="Comma 2" xfId="6"/>
    <cellStyle name="Comma 2 10" xfId="22"/>
    <cellStyle name="Comma 2 11" xfId="23"/>
    <cellStyle name="Comma 2 12" xfId="24"/>
    <cellStyle name="Comma 2 13" xfId="25"/>
    <cellStyle name="Comma 2 14" xfId="26"/>
    <cellStyle name="Comma 2 15" xfId="27"/>
    <cellStyle name="Comma 2 16" xfId="28"/>
    <cellStyle name="Comma 2 17" xfId="29"/>
    <cellStyle name="Comma 2 18" xfId="30"/>
    <cellStyle name="Comma 2 19" xfId="31"/>
    <cellStyle name="Comma 2 2" xfId="32"/>
    <cellStyle name="Comma 2 2 2" xfId="33"/>
    <cellStyle name="Comma 2 2 2 2" xfId="34"/>
    <cellStyle name="Comma 2 2 2 2 2" xfId="35"/>
    <cellStyle name="Comma 2 2 2 2 3" xfId="36"/>
    <cellStyle name="Comma 2 2 2 2 3 2" xfId="37"/>
    <cellStyle name="Comma 2 2 2 2 3 2 2" xfId="38"/>
    <cellStyle name="Comma 2 2 2 2 3 3" xfId="39"/>
    <cellStyle name="Comma 2 2 2 2 3 3 2" xfId="40"/>
    <cellStyle name="Comma 2 2 2 2 3 4" xfId="41"/>
    <cellStyle name="Comma 2 2 2 2 3 4 2" xfId="42"/>
    <cellStyle name="Comma 2 2 2 2 3 4 2 2" xfId="43"/>
    <cellStyle name="Comma 2 2 2 2 3 4 3" xfId="44"/>
    <cellStyle name="Comma 2 2 2 2 3 4 4" xfId="45"/>
    <cellStyle name="Comma 2 2 2 2 3 5" xfId="46"/>
    <cellStyle name="Comma 2 2 2 2 4" xfId="47"/>
    <cellStyle name="Comma 2 2 2 2 4 2" xfId="48"/>
    <cellStyle name="Comma 2 2 2 2 4 2 2" xfId="49"/>
    <cellStyle name="Comma 2 2 2 2 4 2 3" xfId="50"/>
    <cellStyle name="Comma 2 2 2 2 4 3" xfId="51"/>
    <cellStyle name="Comma 2 2 2 2 5" xfId="52"/>
    <cellStyle name="Comma 2 2 2 3" xfId="53"/>
    <cellStyle name="Comma 2 2 3" xfId="54"/>
    <cellStyle name="Comma 2 2 3 2" xfId="55"/>
    <cellStyle name="Comma 2 2 3 2 2" xfId="56"/>
    <cellStyle name="Comma 2 2 3 3" xfId="57"/>
    <cellStyle name="Comma 2 20" xfId="58"/>
    <cellStyle name="Comma 2 21" xfId="59"/>
    <cellStyle name="Comma 2 22" xfId="60"/>
    <cellStyle name="Comma 2 23" xfId="61"/>
    <cellStyle name="Comma 2 24" xfId="62"/>
    <cellStyle name="Comma 2 25" xfId="63"/>
    <cellStyle name="Comma 2 26" xfId="64"/>
    <cellStyle name="Comma 2 3" xfId="65"/>
    <cellStyle name="Comma 2 4" xfId="66"/>
    <cellStyle name="Comma 2 5" xfId="67"/>
    <cellStyle name="Comma 2 6" xfId="68"/>
    <cellStyle name="Comma 2 7" xfId="69"/>
    <cellStyle name="Comma 2 8" xfId="70"/>
    <cellStyle name="Comma 2 9" xfId="71"/>
    <cellStyle name="Comma 20" xfId="72"/>
    <cellStyle name="Comma 20 2" xfId="73"/>
    <cellStyle name="Comma 21" xfId="74"/>
    <cellStyle name="Comma 21 2" xfId="75"/>
    <cellStyle name="Comma 22" xfId="76"/>
    <cellStyle name="Comma 23" xfId="262"/>
    <cellStyle name="Comma 27" xfId="77"/>
    <cellStyle name="Comma 27 2" xfId="78"/>
    <cellStyle name="Comma 29" xfId="79"/>
    <cellStyle name="Comma 29 2" xfId="80"/>
    <cellStyle name="Comma 3" xfId="81"/>
    <cellStyle name="Comma 3 2" xfId="82"/>
    <cellStyle name="Comma 3 3" xfId="83"/>
    <cellStyle name="Comma 3 39" xfId="84"/>
    <cellStyle name="Comma 3 4" xfId="85"/>
    <cellStyle name="Comma 3 4 2" xfId="86"/>
    <cellStyle name="Comma 3 4 2 2" xfId="87"/>
    <cellStyle name="Comma 3 4 2 3" xfId="88"/>
    <cellStyle name="Comma 3 4 3" xfId="89"/>
    <cellStyle name="Comma 30" xfId="90"/>
    <cellStyle name="Comma 30 2" xfId="91"/>
    <cellStyle name="Comma 4" xfId="92"/>
    <cellStyle name="Comma 4 2" xfId="93"/>
    <cellStyle name="Comma 4 2 2" xfId="94"/>
    <cellStyle name="Comma 4 3" xfId="95"/>
    <cellStyle name="Comma 4 3 2" xfId="96"/>
    <cellStyle name="Comma 4 4" xfId="97"/>
    <cellStyle name="Comma 5" xfId="98"/>
    <cellStyle name="Comma 5 2" xfId="99"/>
    <cellStyle name="Comma 6" xfId="100"/>
    <cellStyle name="Comma 67 2" xfId="101"/>
    <cellStyle name="Comma 7" xfId="102"/>
    <cellStyle name="Comma 70" xfId="103"/>
    <cellStyle name="Comma 8" xfId="104"/>
    <cellStyle name="Comma 9" xfId="105"/>
    <cellStyle name="Currency [0] 2" xfId="264"/>
    <cellStyle name="Currency [0] 3" xfId="265"/>
    <cellStyle name="Currency 2" xfId="106"/>
    <cellStyle name="Excel Built-in Comma 2" xfId="107"/>
    <cellStyle name="Excel Built-in Normal" xfId="108"/>
    <cellStyle name="Excel Built-in Normal 2" xfId="109"/>
    <cellStyle name="Excel Built-in Normal 2 2" xfId="110"/>
    <cellStyle name="Excel Built-in Normal 3" xfId="111"/>
    <cellStyle name="Excel Built-in Normal_50. Bishwo" xfId="112"/>
    <cellStyle name="Hyperlink 2" xfId="113"/>
    <cellStyle name="Normal" xfId="0" builtinId="0"/>
    <cellStyle name="Normal 10" xfId="114"/>
    <cellStyle name="Normal 10 2" xfId="115"/>
    <cellStyle name="Normal 11" xfId="116"/>
    <cellStyle name="Normal 12" xfId="117"/>
    <cellStyle name="Normal 13" xfId="118"/>
    <cellStyle name="Normal 14" xfId="119"/>
    <cellStyle name="Normal 15" xfId="120"/>
    <cellStyle name="Normal 16" xfId="121"/>
    <cellStyle name="Normal 17" xfId="122"/>
    <cellStyle name="Normal 18" xfId="123"/>
    <cellStyle name="Normal 19" xfId="124"/>
    <cellStyle name="Normal 2" xfId="2"/>
    <cellStyle name="Normal 2 10" xfId="125"/>
    <cellStyle name="Normal 2 10 2" xfId="126"/>
    <cellStyle name="Normal 2 11" xfId="127"/>
    <cellStyle name="Normal 2 12" xfId="128"/>
    <cellStyle name="Normal 2 13" xfId="129"/>
    <cellStyle name="Normal 2 14" xfId="130"/>
    <cellStyle name="Normal 2 15" xfId="131"/>
    <cellStyle name="Normal 2 16" xfId="132"/>
    <cellStyle name="Normal 2 2" xfId="3"/>
    <cellStyle name="Normal 2 2 2" xfId="133"/>
    <cellStyle name="Normal 2 2 2 2 4 2" xfId="134"/>
    <cellStyle name="Normal 2 2 3" xfId="135"/>
    <cellStyle name="Normal 2 2 4" xfId="136"/>
    <cellStyle name="Normal 2 2 5" xfId="137"/>
    <cellStyle name="Normal 2 2 6" xfId="138"/>
    <cellStyle name="Normal 2 2 7" xfId="139"/>
    <cellStyle name="Normal 2 2_50. Bishwo" xfId="140"/>
    <cellStyle name="Normal 2 3" xfId="141"/>
    <cellStyle name="Normal 2 3 2" xfId="142"/>
    <cellStyle name="Normal 2 3 3" xfId="263"/>
    <cellStyle name="Normal 2 4" xfId="143"/>
    <cellStyle name="Normal 2 5" xfId="144"/>
    <cellStyle name="Normal 2 6" xfId="145"/>
    <cellStyle name="Normal 2 7" xfId="146"/>
    <cellStyle name="Normal 2 8" xfId="147"/>
    <cellStyle name="Normal 2 9" xfId="148"/>
    <cellStyle name="Normal 2_50. Bishwo" xfId="149"/>
    <cellStyle name="Normal 20" xfId="150"/>
    <cellStyle name="Normal 20 2" xfId="151"/>
    <cellStyle name="Normal 21" xfId="152"/>
    <cellStyle name="Normal 21 2" xfId="153"/>
    <cellStyle name="Normal 22" xfId="154"/>
    <cellStyle name="Normal 22 2" xfId="155"/>
    <cellStyle name="Normal 23" xfId="156"/>
    <cellStyle name="Normal 24" xfId="157"/>
    <cellStyle name="Normal 24 2" xfId="158"/>
    <cellStyle name="Normal 25" xfId="159"/>
    <cellStyle name="Normal 25 2" xfId="160"/>
    <cellStyle name="Normal 26" xfId="161"/>
    <cellStyle name="Normal 26 2" xfId="162"/>
    <cellStyle name="Normal 27" xfId="163"/>
    <cellStyle name="Normal 27 2" xfId="164"/>
    <cellStyle name="Normal 28" xfId="165"/>
    <cellStyle name="Normal 28 2" xfId="166"/>
    <cellStyle name="Normal 29" xfId="167"/>
    <cellStyle name="Normal 3" xfId="4"/>
    <cellStyle name="Normal 3 2" xfId="5"/>
    <cellStyle name="Normal 3 2 2" xfId="168"/>
    <cellStyle name="Normal 3 3" xfId="169"/>
    <cellStyle name="Normal 3 4" xfId="170"/>
    <cellStyle name="Normal 3 5" xfId="171"/>
    <cellStyle name="Normal 3 6" xfId="172"/>
    <cellStyle name="Normal 3 7" xfId="173"/>
    <cellStyle name="Normal 3 8" xfId="174"/>
    <cellStyle name="Normal 3_9.1 &amp; 9.2" xfId="175"/>
    <cellStyle name="Normal 30" xfId="176"/>
    <cellStyle name="Normal 30 2" xfId="177"/>
    <cellStyle name="Normal 31" xfId="178"/>
    <cellStyle name="Normal 32" xfId="179"/>
    <cellStyle name="Normal 32 2" xfId="180"/>
    <cellStyle name="Normal 33" xfId="181"/>
    <cellStyle name="Normal 33 2" xfId="182"/>
    <cellStyle name="Normal 34" xfId="183"/>
    <cellStyle name="Normal 34 2" xfId="184"/>
    <cellStyle name="Normal 34 3" xfId="185"/>
    <cellStyle name="Normal 34 4" xfId="186"/>
    <cellStyle name="Normal 35" xfId="187"/>
    <cellStyle name="Normal 36" xfId="188"/>
    <cellStyle name="Normal 37" xfId="189"/>
    <cellStyle name="Normal 38" xfId="190"/>
    <cellStyle name="Normal 39" xfId="191"/>
    <cellStyle name="Normal 4" xfId="7"/>
    <cellStyle name="Normal 4 10" xfId="192"/>
    <cellStyle name="Normal 4 11" xfId="193"/>
    <cellStyle name="Normal 4 12" xfId="194"/>
    <cellStyle name="Normal 4 13" xfId="195"/>
    <cellStyle name="Normal 4 14" xfId="196"/>
    <cellStyle name="Normal 4 15" xfId="197"/>
    <cellStyle name="Normal 4 16" xfId="198"/>
    <cellStyle name="Normal 4 17" xfId="199"/>
    <cellStyle name="Normal 4 18" xfId="200"/>
    <cellStyle name="Normal 4 19" xfId="201"/>
    <cellStyle name="Normal 4 2" xfId="202"/>
    <cellStyle name="Normal 4 20" xfId="203"/>
    <cellStyle name="Normal 4 21" xfId="204"/>
    <cellStyle name="Normal 4 22" xfId="205"/>
    <cellStyle name="Normal 4 23" xfId="206"/>
    <cellStyle name="Normal 4 24" xfId="207"/>
    <cellStyle name="Normal 4 25" xfId="208"/>
    <cellStyle name="Normal 4 26" xfId="209"/>
    <cellStyle name="Normal 4 3" xfId="210"/>
    <cellStyle name="Normal 4 4" xfId="211"/>
    <cellStyle name="Normal 4 5" xfId="212"/>
    <cellStyle name="Normal 4 6" xfId="213"/>
    <cellStyle name="Normal 4 7" xfId="214"/>
    <cellStyle name="Normal 4 8" xfId="215"/>
    <cellStyle name="Normal 4 9" xfId="216"/>
    <cellStyle name="Normal 4_50. Bishwo" xfId="217"/>
    <cellStyle name="Normal 40" xfId="218"/>
    <cellStyle name="Normal 41" xfId="219"/>
    <cellStyle name="Normal 42" xfId="220"/>
    <cellStyle name="Normal 43" xfId="221"/>
    <cellStyle name="Normal 44" xfId="222"/>
    <cellStyle name="Normal 45" xfId="223"/>
    <cellStyle name="Normal 46" xfId="224"/>
    <cellStyle name="Normal 47" xfId="225"/>
    <cellStyle name="Normal 48" xfId="226"/>
    <cellStyle name="Normal 49" xfId="227"/>
    <cellStyle name="Normal 5" xfId="228"/>
    <cellStyle name="Normal 5 2" xfId="229"/>
    <cellStyle name="Normal 50" xfId="230"/>
    <cellStyle name="Normal 51" xfId="231"/>
    <cellStyle name="Normal 52" xfId="232"/>
    <cellStyle name="Normal 53" xfId="233"/>
    <cellStyle name="Normal 54" xfId="234"/>
    <cellStyle name="Normal 55" xfId="235"/>
    <cellStyle name="Normal 56" xfId="236"/>
    <cellStyle name="Normal 57" xfId="237"/>
    <cellStyle name="Normal 58" xfId="261"/>
    <cellStyle name="Normal 6" xfId="238"/>
    <cellStyle name="Normal 6 2" xfId="239"/>
    <cellStyle name="Normal 6 3" xfId="240"/>
    <cellStyle name="Normal 6 4" xfId="266"/>
    <cellStyle name="Normal 67" xfId="241"/>
    <cellStyle name="Normal 7" xfId="242"/>
    <cellStyle name="Normal 8" xfId="243"/>
    <cellStyle name="Normal 8 2" xfId="244"/>
    <cellStyle name="Normal 9" xfId="245"/>
    <cellStyle name="Percent 2" xfId="246"/>
    <cellStyle name="Percent 2 2" xfId="247"/>
    <cellStyle name="Percent 2 2 2" xfId="248"/>
    <cellStyle name="Percent 2 2 2 2" xfId="249"/>
    <cellStyle name="Percent 2 2 3" xfId="250"/>
    <cellStyle name="Percent 2 3" xfId="251"/>
    <cellStyle name="Percent 2 3 2" xfId="252"/>
    <cellStyle name="Percent 2 4" xfId="253"/>
    <cellStyle name="Percent 2 4 2" xfId="254"/>
    <cellStyle name="Percent 2 5" xfId="255"/>
    <cellStyle name="Percent 3" xfId="256"/>
    <cellStyle name="Percent 3 2" xfId="257"/>
    <cellStyle name="Percent 4" xfId="258"/>
    <cellStyle name="Percent 67 2" xfId="259"/>
    <cellStyle name="SHEET" xfId="260"/>
  </cellStyles>
  <dxfs count="4">
    <dxf>
      <numFmt numFmtId="3" formatCode="#,##0"/>
    </dxf>
    <dxf>
      <font>
        <b/>
        <i val="0"/>
      </font>
      <fill>
        <patternFill>
          <bgColor theme="8" tint="0.79995117038483843"/>
        </patternFill>
      </fill>
      <border>
        <top style="thin">
          <color theme="9"/>
        </top>
        <bottom style="thin">
          <color theme="9"/>
        </bottom>
        <vertical/>
        <horizontal/>
      </border>
    </dxf>
    <dxf>
      <numFmt numFmtId="3" formatCode="#,##0"/>
    </dxf>
    <dxf>
      <font>
        <b/>
        <i val="0"/>
      </font>
      <fill>
        <patternFill>
          <bgColor theme="8" tint="0.79995117038483843"/>
        </patternFill>
      </fill>
      <border>
        <top style="thin">
          <color theme="9"/>
        </top>
        <bottom style="thin">
          <color theme="9"/>
        </bottom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externalLink" Target="externalLinks/externalLink2.xml"/><Relationship Id="rId47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externalLink" Target="externalLinks/externalLink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externalLink" Target="externalLinks/externalLink3.xml"/><Relationship Id="rId48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Food Production (paddy, maize, wheat, millet,  barley) 200/01 - 2007/08)</a:t>
            </a:r>
          </a:p>
        </c:rich>
      </c:tx>
      <c:layout/>
      <c:spPr>
        <a:noFill/>
        <a:ln w="25400">
          <a:noFill/>
        </a:ln>
      </c:spPr>
    </c:title>
    <c:plotArea>
      <c:layout/>
      <c:barChart>
        <c:barDir val="col"/>
        <c:grouping val="clustered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val>
            <c:numLit>
              <c:formatCode>General</c:formatCode>
              <c:ptCount val="1"/>
              <c:pt idx="0">
                <c:v>0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446-414F-9EA0-ACEE66A917C9}"/>
            </c:ext>
          </c:extLst>
        </c:ser>
        <c:ser>
          <c:idx val="1"/>
          <c:order val="1"/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val>
            <c:numLit>
              <c:formatCode>General</c:formatCode>
              <c:ptCount val="1"/>
              <c:pt idx="0">
                <c:v>0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446-414F-9EA0-ACEE66A917C9}"/>
            </c:ext>
          </c:extLst>
        </c:ser>
        <c:axId val="103554432"/>
        <c:axId val="103565184"/>
      </c:barChart>
      <c:catAx>
        <c:axId val="10355443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Year</a:t>
                </a:r>
              </a:p>
            </c:rich>
          </c:tx>
          <c:layout/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3565184"/>
        <c:crosses val="autoZero"/>
        <c:auto val="1"/>
        <c:lblAlgn val="ctr"/>
        <c:lblOffset val="100"/>
        <c:tickLblSkip val="1"/>
        <c:tickMarkSkip val="1"/>
      </c:catAx>
      <c:valAx>
        <c:axId val="103565184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Area and production</a:t>
                </a:r>
              </a:p>
            </c:rich>
          </c:tx>
          <c:layout/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35544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180975</xdr:colOff>
      <xdr:row>4</xdr:row>
      <xdr:rowOff>0</xdr:rowOff>
    </xdr:from>
    <xdr:to>
      <xdr:col>19</xdr:col>
      <xdr:colOff>0</xdr:colOff>
      <xdr:row>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Livostock_Data-74%20Fina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Users/ACER/AppData/Local/Temp/CRDL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ANUSHA\Book%20material%202069,70%20nirmal\fruit%20data%20final%20069.070\FDD%20Final%20Data,%202069,70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ruits%202074-75%20final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Users/User/Downloads/Stat%20book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able 1"/>
      <sheetName val="Table 2"/>
      <sheetName val="Table 3"/>
      <sheetName val="Table 4"/>
      <sheetName val="Table 5"/>
      <sheetName val="Table 6"/>
      <sheetName val="Table 7"/>
      <sheetName val="Table 8"/>
      <sheetName val="Table 9"/>
      <sheetName val="Table 10"/>
    </sheetNames>
    <sheetDataSet>
      <sheetData sheetId="0" refreshError="1"/>
      <sheetData sheetId="1" refreshError="1"/>
      <sheetData sheetId="2" refreshError="1">
        <row r="100">
          <cell r="B100">
            <v>7347487</v>
          </cell>
          <cell r="C100">
            <v>5177998</v>
          </cell>
          <cell r="D100">
            <v>801975</v>
          </cell>
          <cell r="E100">
            <v>11165099</v>
          </cell>
          <cell r="F100">
            <v>1328036</v>
          </cell>
          <cell r="G100">
            <v>70007151</v>
          </cell>
          <cell r="H100">
            <v>394775</v>
          </cell>
        </row>
      </sheetData>
      <sheetData sheetId="3" refreshError="1">
        <row r="100">
          <cell r="B100">
            <v>1029529</v>
          </cell>
          <cell r="C100">
            <v>1509511.7069999999</v>
          </cell>
          <cell r="D100">
            <v>665285</v>
          </cell>
          <cell r="E100">
            <v>1245954</v>
          </cell>
        </row>
      </sheetData>
      <sheetData sheetId="4" refreshError="1">
        <row r="100">
          <cell r="B100">
            <v>180080</v>
          </cell>
          <cell r="C100">
            <v>2714</v>
          </cell>
          <cell r="D100">
            <v>67706</v>
          </cell>
          <cell r="E100">
            <v>24535</v>
          </cell>
          <cell r="F100">
            <v>57268</v>
          </cell>
          <cell r="G100">
            <v>241</v>
          </cell>
        </row>
      </sheetData>
      <sheetData sheetId="5" refreshError="1">
        <row r="100">
          <cell r="B100">
            <v>12388889</v>
          </cell>
          <cell r="C100">
            <v>183940</v>
          </cell>
          <cell r="D100">
            <v>1338312</v>
          </cell>
          <cell r="E100">
            <v>13984</v>
          </cell>
        </row>
      </sheetData>
      <sheetData sheetId="6" refreshError="1">
        <row r="100">
          <cell r="C100">
            <v>594312</v>
          </cell>
        </row>
      </sheetData>
      <sheetData sheetId="7" refreshError="1"/>
      <sheetData sheetId="8" refreshError="1"/>
      <sheetData sheetId="9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Livestok Population"/>
      <sheetName val="Milking animals"/>
      <sheetName val="Poultry population"/>
      <sheetName val="Laying Birds&amp;egg"/>
      <sheetName val="Net Meatproduction"/>
      <sheetName val="Net wool production"/>
      <sheetName val="Rabbit population"/>
    </sheetNames>
    <sheetDataSet>
      <sheetData sheetId="0" refreshError="1">
        <row r="3">
          <cell r="C3">
            <v>81777</v>
          </cell>
        </row>
        <row r="12">
          <cell r="J12">
            <v>922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total"/>
      <sheetName val="Summer Fruit"/>
      <sheetName val="Winter Fruit"/>
      <sheetName val="Citrus"/>
    </sheetNames>
    <sheetDataSet>
      <sheetData sheetId="0" refreshError="1"/>
      <sheetData sheetId="1" refreshError="1">
        <row r="95">
          <cell r="AL95">
            <v>76092.850000000006</v>
          </cell>
          <cell r="AM95">
            <v>62258.25</v>
          </cell>
          <cell r="AN95">
            <v>600135.25</v>
          </cell>
        </row>
      </sheetData>
      <sheetData sheetId="2" refreshError="1">
        <row r="81">
          <cell r="AL81">
            <v>24690.68</v>
          </cell>
          <cell r="AM81">
            <v>15577.3</v>
          </cell>
          <cell r="AN81">
            <v>122407.20999999999</v>
          </cell>
        </row>
      </sheetData>
      <sheetData sheetId="3" refreshError="1">
        <row r="75">
          <cell r="V75">
            <v>36974.659999999996</v>
          </cell>
          <cell r="W75">
            <v>23644.89</v>
          </cell>
          <cell r="X75">
            <v>216188.1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Since 2000"/>
      <sheetName val=" citrus fruit"/>
      <sheetName val="winter_fruit"/>
      <sheetName val="Summer crops"/>
    </sheetNames>
    <sheetDataSet>
      <sheetData sheetId="0" refreshError="1"/>
      <sheetData sheetId="1">
        <row r="89">
          <cell r="W89">
            <v>44424.336799999997</v>
          </cell>
          <cell r="X89">
            <v>25964.097500000003</v>
          </cell>
          <cell r="Y89">
            <v>245176.207295</v>
          </cell>
        </row>
      </sheetData>
      <sheetData sheetId="2">
        <row r="88">
          <cell r="AQ88">
            <v>28375.700349999999</v>
          </cell>
          <cell r="AR88">
            <v>15030.762200000001</v>
          </cell>
          <cell r="AS88">
            <v>108314.94588081003</v>
          </cell>
        </row>
      </sheetData>
      <sheetData sheetId="3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tab8.3"/>
      <sheetName val=" cereal crop complete"/>
      <sheetName val="cereal districtwise complete"/>
      <sheetName val="Paddy_Irrig_seed_com"/>
      <sheetName val="Wheat_seed_irrigation pc"/>
      <sheetName val="maize_seed_com"/>
      <sheetName val="Cash_Crops"/>
      <sheetName val="Cash_crops_annual complete"/>
      <sheetName val="cashcrop district complete"/>
      <sheetName val="oilseed_districts"/>
      <sheetName val="jute_cotton_tea incomplete"/>
      <sheetName val="coffee complete"/>
      <sheetName val="mulbery_honey_Mushroom complete"/>
      <sheetName val="Spices complete"/>
      <sheetName val="pulses complete"/>
      <sheetName val="Pulse_time_series complete"/>
      <sheetName val="pulse_district complete"/>
      <sheetName val="Livostock"/>
      <sheetName val="Livostock_pop"/>
      <sheetName val="Liv_Production"/>
      <sheetName val="livostock_distrits"/>
      <sheetName val="milk"/>
      <sheetName val="meat"/>
      <sheetName val="egg"/>
      <sheetName val="wool"/>
      <sheetName val="Yak"/>
      <sheetName val="rabbit"/>
      <sheetName val="Horses"/>
      <sheetName val="fishery"/>
      <sheetName val="fish_summary complete"/>
      <sheetName val="timeseries fish5.2 complete"/>
      <sheetName val="districtwise fish complete"/>
      <sheetName val=" total fruits complete"/>
      <sheetName val=" citrus fruit"/>
      <sheetName val="winter_fruit"/>
      <sheetName val="summer_fruit"/>
      <sheetName val="Vegetable_summary"/>
      <sheetName val="vegetable_district"/>
      <sheetName val="NRB"/>
      <sheetName val="ADBN complete"/>
      <sheetName val="tab8.1"/>
      <sheetName val="tab8.2"/>
      <sheetName val="tab9.1 revised"/>
      <sheetName val="Irrigation"/>
      <sheetName val="tab11.1 revised"/>
      <sheetName val="tab11.2 revised"/>
      <sheetName val="cost_of_production"/>
      <sheetName val="GDP_1"/>
      <sheetName val="GDP_2"/>
      <sheetName val="GDP_3"/>
      <sheetName val="GDP_4"/>
      <sheetName val="GDP_5"/>
      <sheetName val="Trade_Balance_Chapter"/>
      <sheetName val="Trade_by_country"/>
      <sheetName val="Import_agri_goods"/>
      <sheetName val="Export_agri_good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>
        <row r="98">
          <cell r="K98">
            <v>213062.8</v>
          </cell>
          <cell r="L98">
            <v>107121.14599999999</v>
          </cell>
          <cell r="M98">
            <v>7336.1999999999989</v>
          </cell>
          <cell r="N98">
            <v>327520.14600000001</v>
          </cell>
        </row>
      </sheetData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X14"/>
  <sheetViews>
    <sheetView workbookViewId="0">
      <selection activeCell="G16" sqref="G16"/>
    </sheetView>
  </sheetViews>
  <sheetFormatPr defaultRowHeight="15.75"/>
  <cols>
    <col min="5" max="5" width="6.88671875" customWidth="1"/>
    <col min="20" max="388" width="8.88671875" style="22"/>
  </cols>
  <sheetData>
    <row r="1" spans="1:388" s="1" customFormat="1" ht="26.25" customHeight="1" thickBot="1">
      <c r="A1" s="841" t="s">
        <v>119</v>
      </c>
      <c r="B1" s="841"/>
      <c r="C1" s="841"/>
      <c r="D1" s="841"/>
      <c r="E1" s="841"/>
      <c r="F1" s="841"/>
      <c r="G1" s="841"/>
      <c r="H1" s="841"/>
      <c r="I1" s="841"/>
      <c r="J1" s="841"/>
      <c r="K1" s="841"/>
      <c r="L1" s="841"/>
      <c r="M1" s="841"/>
      <c r="N1" s="841"/>
      <c r="O1" s="841"/>
      <c r="P1" s="841"/>
      <c r="Q1" s="841"/>
      <c r="R1" s="841"/>
      <c r="S1" s="841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  <c r="BN1" s="20"/>
      <c r="BO1" s="20"/>
      <c r="BP1" s="20"/>
      <c r="BQ1" s="20"/>
      <c r="BR1" s="20"/>
      <c r="BS1" s="20"/>
      <c r="BT1" s="20"/>
      <c r="BU1" s="20"/>
      <c r="BV1" s="20"/>
      <c r="BW1" s="20"/>
      <c r="BX1" s="20"/>
      <c r="BY1" s="20"/>
      <c r="BZ1" s="20"/>
      <c r="CA1" s="20"/>
      <c r="CB1" s="20"/>
      <c r="CC1" s="20"/>
      <c r="CD1" s="20"/>
      <c r="CE1" s="20"/>
      <c r="CF1" s="20"/>
      <c r="CG1" s="20"/>
      <c r="CH1" s="20"/>
      <c r="CI1" s="20"/>
      <c r="CJ1" s="20"/>
      <c r="CK1" s="20"/>
      <c r="CL1" s="20"/>
      <c r="CM1" s="20"/>
      <c r="CN1" s="20"/>
      <c r="CO1" s="20"/>
      <c r="CP1" s="20"/>
      <c r="CQ1" s="20"/>
      <c r="CR1" s="20"/>
      <c r="CS1" s="20"/>
      <c r="CT1" s="20"/>
      <c r="CU1" s="20"/>
      <c r="CV1" s="20"/>
      <c r="CW1" s="20"/>
      <c r="CX1" s="20"/>
      <c r="CY1" s="20"/>
      <c r="CZ1" s="20"/>
      <c r="DA1" s="20"/>
      <c r="DB1" s="20"/>
      <c r="DC1" s="20"/>
      <c r="DD1" s="20"/>
      <c r="DE1" s="20"/>
      <c r="DF1" s="20"/>
      <c r="DG1" s="20"/>
      <c r="DH1" s="20"/>
      <c r="DI1" s="20"/>
      <c r="DJ1" s="20"/>
      <c r="DK1" s="20"/>
      <c r="DL1" s="20"/>
      <c r="DM1" s="20"/>
      <c r="DN1" s="20"/>
      <c r="DO1" s="20"/>
      <c r="DP1" s="20"/>
      <c r="DQ1" s="20"/>
      <c r="DR1" s="20"/>
      <c r="DS1" s="20"/>
      <c r="DT1" s="20"/>
      <c r="DU1" s="20"/>
      <c r="DV1" s="20"/>
      <c r="DW1" s="20"/>
      <c r="DX1" s="20"/>
      <c r="DY1" s="20"/>
      <c r="DZ1" s="20"/>
      <c r="EA1" s="20"/>
      <c r="EB1" s="20"/>
      <c r="EC1" s="20"/>
      <c r="ED1" s="20"/>
      <c r="EE1" s="20"/>
      <c r="EF1" s="20"/>
      <c r="EG1" s="20"/>
      <c r="EH1" s="20"/>
      <c r="EI1" s="20"/>
      <c r="EJ1" s="20"/>
      <c r="EK1" s="20"/>
      <c r="EL1" s="20"/>
      <c r="EM1" s="20"/>
      <c r="EN1" s="20"/>
      <c r="EO1" s="20"/>
      <c r="EP1" s="20"/>
      <c r="EQ1" s="20"/>
      <c r="ER1" s="20"/>
      <c r="ES1" s="20"/>
      <c r="ET1" s="20"/>
      <c r="EU1" s="20"/>
      <c r="EV1" s="20"/>
      <c r="EW1" s="20"/>
      <c r="EX1" s="20"/>
      <c r="EY1" s="20"/>
      <c r="EZ1" s="20"/>
      <c r="FA1" s="20"/>
      <c r="FB1" s="20"/>
      <c r="FC1" s="20"/>
      <c r="FD1" s="20"/>
      <c r="FE1" s="20"/>
      <c r="FF1" s="20"/>
      <c r="FG1" s="20"/>
      <c r="FH1" s="20"/>
      <c r="FI1" s="20"/>
      <c r="FJ1" s="20"/>
      <c r="FK1" s="20"/>
      <c r="FL1" s="20"/>
      <c r="FM1" s="20"/>
      <c r="FN1" s="20"/>
      <c r="FO1" s="20"/>
      <c r="FP1" s="20"/>
      <c r="FQ1" s="20"/>
      <c r="FR1" s="20"/>
      <c r="FS1" s="20"/>
      <c r="FT1" s="20"/>
      <c r="FU1" s="20"/>
      <c r="FV1" s="20"/>
      <c r="FW1" s="20"/>
      <c r="FX1" s="20"/>
      <c r="FY1" s="20"/>
      <c r="FZ1" s="20"/>
      <c r="GA1" s="20"/>
      <c r="GB1" s="20"/>
      <c r="GC1" s="20"/>
      <c r="GD1" s="20"/>
      <c r="GE1" s="20"/>
      <c r="GF1" s="20"/>
      <c r="GG1" s="20"/>
      <c r="GH1" s="20"/>
      <c r="GI1" s="20"/>
      <c r="GJ1" s="20"/>
      <c r="GK1" s="20"/>
      <c r="GL1" s="20"/>
      <c r="GM1" s="20"/>
      <c r="GN1" s="20"/>
      <c r="GO1" s="20"/>
      <c r="GP1" s="20"/>
      <c r="GQ1" s="20"/>
      <c r="GR1" s="20"/>
      <c r="GS1" s="20"/>
      <c r="GT1" s="20"/>
      <c r="GU1" s="20"/>
      <c r="GV1" s="20"/>
      <c r="GW1" s="20"/>
      <c r="GX1" s="20"/>
      <c r="GY1" s="20"/>
      <c r="GZ1" s="20"/>
      <c r="HA1" s="20"/>
      <c r="HB1" s="20"/>
      <c r="HC1" s="20"/>
      <c r="HD1" s="20"/>
      <c r="HE1" s="20"/>
      <c r="HF1" s="20"/>
      <c r="HG1" s="20"/>
      <c r="HH1" s="20"/>
      <c r="HI1" s="20"/>
      <c r="HJ1" s="20"/>
      <c r="HK1" s="20"/>
      <c r="HL1" s="20"/>
      <c r="HM1" s="20"/>
      <c r="HN1" s="20"/>
      <c r="HO1" s="20"/>
      <c r="HP1" s="20"/>
      <c r="HQ1" s="20"/>
      <c r="HR1" s="20"/>
      <c r="HS1" s="20"/>
      <c r="HT1" s="20"/>
      <c r="HU1" s="20"/>
      <c r="HV1" s="20"/>
      <c r="HW1" s="20"/>
      <c r="HX1" s="20"/>
      <c r="HY1" s="20"/>
      <c r="HZ1" s="20"/>
      <c r="IA1" s="20"/>
      <c r="IB1" s="20"/>
      <c r="IC1" s="20"/>
      <c r="ID1" s="20"/>
      <c r="IE1" s="20"/>
      <c r="IF1" s="20"/>
      <c r="IG1" s="20"/>
      <c r="IH1" s="20"/>
      <c r="II1" s="20"/>
      <c r="IJ1" s="20"/>
      <c r="IK1" s="20"/>
      <c r="IL1" s="20"/>
      <c r="IM1" s="20"/>
      <c r="IN1" s="20"/>
      <c r="IO1" s="20"/>
      <c r="IP1" s="20"/>
      <c r="IQ1" s="20"/>
      <c r="IR1" s="20"/>
      <c r="IS1" s="20"/>
      <c r="IT1" s="20"/>
      <c r="IU1" s="20"/>
      <c r="IV1" s="20"/>
      <c r="IW1" s="20"/>
      <c r="IX1" s="20"/>
      <c r="IY1" s="20"/>
      <c r="IZ1" s="20"/>
      <c r="JA1" s="20"/>
      <c r="JB1" s="20"/>
      <c r="JC1" s="20"/>
      <c r="JD1" s="20"/>
      <c r="JE1" s="20"/>
      <c r="JF1" s="20"/>
      <c r="JG1" s="20"/>
      <c r="JH1" s="20"/>
      <c r="JI1" s="20"/>
      <c r="JJ1" s="20"/>
      <c r="JK1" s="20"/>
      <c r="JL1" s="20"/>
      <c r="JM1" s="20"/>
      <c r="JN1" s="20"/>
      <c r="JO1" s="20"/>
      <c r="JP1" s="20"/>
      <c r="JQ1" s="20"/>
      <c r="JR1" s="20"/>
      <c r="JS1" s="20"/>
      <c r="JT1" s="20"/>
      <c r="JU1" s="20"/>
      <c r="JV1" s="20"/>
      <c r="JW1" s="20"/>
      <c r="JX1" s="20"/>
      <c r="JY1" s="20"/>
      <c r="JZ1" s="20"/>
      <c r="KA1" s="20"/>
      <c r="KB1" s="20"/>
      <c r="KC1" s="20"/>
      <c r="KD1" s="20"/>
      <c r="KE1" s="20"/>
      <c r="KF1" s="20"/>
      <c r="KG1" s="20"/>
      <c r="KH1" s="20"/>
      <c r="KI1" s="20"/>
      <c r="KJ1" s="20"/>
      <c r="KK1" s="20"/>
      <c r="KL1" s="20"/>
      <c r="KM1" s="20"/>
      <c r="KN1" s="20"/>
      <c r="KO1" s="20"/>
      <c r="KP1" s="20"/>
      <c r="KQ1" s="20"/>
      <c r="KR1" s="20"/>
      <c r="KS1" s="20"/>
      <c r="KT1" s="20"/>
      <c r="KU1" s="20"/>
      <c r="KV1" s="20"/>
      <c r="KW1" s="20"/>
      <c r="KX1" s="20"/>
      <c r="KY1" s="20"/>
      <c r="KZ1" s="20"/>
      <c r="LA1" s="20"/>
      <c r="LB1" s="20"/>
      <c r="LC1" s="20"/>
      <c r="LD1" s="20"/>
      <c r="LE1" s="20"/>
      <c r="LF1" s="20"/>
      <c r="LG1" s="20"/>
      <c r="LH1" s="20"/>
      <c r="LI1" s="20"/>
      <c r="LJ1" s="20"/>
      <c r="LK1" s="20"/>
      <c r="LL1" s="20"/>
      <c r="LM1" s="20"/>
      <c r="LN1" s="20"/>
      <c r="LO1" s="20"/>
      <c r="LP1" s="20"/>
      <c r="LQ1" s="20"/>
      <c r="LR1" s="20"/>
      <c r="LS1" s="20"/>
      <c r="LT1" s="20"/>
      <c r="LU1" s="20"/>
      <c r="LV1" s="20"/>
      <c r="LW1" s="20"/>
      <c r="LX1" s="20"/>
      <c r="LY1" s="20"/>
      <c r="LZ1" s="20"/>
      <c r="MA1" s="20"/>
      <c r="MB1" s="20"/>
      <c r="MC1" s="20"/>
      <c r="MD1" s="20"/>
      <c r="ME1" s="20"/>
      <c r="MF1" s="20"/>
      <c r="MG1" s="20"/>
      <c r="MH1" s="20"/>
      <c r="MI1" s="20"/>
      <c r="MJ1" s="20"/>
      <c r="MK1" s="20"/>
      <c r="ML1" s="20"/>
      <c r="MM1" s="20"/>
      <c r="MN1" s="20"/>
      <c r="MO1" s="20"/>
      <c r="MP1" s="20"/>
      <c r="MQ1" s="20"/>
      <c r="MR1" s="20"/>
      <c r="MS1" s="20"/>
      <c r="MT1" s="20"/>
      <c r="MU1" s="20"/>
      <c r="MV1" s="20"/>
      <c r="MW1" s="20"/>
      <c r="MX1" s="20"/>
      <c r="MY1" s="20"/>
      <c r="MZ1" s="20"/>
      <c r="NA1" s="20"/>
      <c r="NB1" s="20"/>
      <c r="NC1" s="20"/>
      <c r="ND1" s="20"/>
      <c r="NE1" s="20"/>
      <c r="NF1" s="20"/>
      <c r="NG1" s="20"/>
      <c r="NH1" s="20"/>
      <c r="NI1" s="20"/>
      <c r="NJ1" s="20"/>
      <c r="NK1" s="20"/>
      <c r="NL1" s="20"/>
      <c r="NM1" s="20"/>
      <c r="NN1" s="20"/>
      <c r="NO1" s="20"/>
      <c r="NP1" s="20"/>
      <c r="NQ1" s="20"/>
      <c r="NR1" s="20"/>
      <c r="NS1" s="20"/>
      <c r="NT1" s="20"/>
      <c r="NU1" s="20"/>
      <c r="NV1" s="20"/>
      <c r="NW1" s="20"/>
      <c r="NX1" s="20"/>
    </row>
    <row r="2" spans="1:388" s="3" customFormat="1" ht="15.75" customHeight="1" thickTop="1">
      <c r="A2" s="2" t="s">
        <v>82</v>
      </c>
      <c r="B2" s="842" t="s">
        <v>83</v>
      </c>
      <c r="C2" s="842"/>
      <c r="D2" s="842"/>
      <c r="E2" s="842" t="s">
        <v>84</v>
      </c>
      <c r="F2" s="842"/>
      <c r="G2" s="842"/>
      <c r="H2" s="842" t="s">
        <v>85</v>
      </c>
      <c r="I2" s="842"/>
      <c r="J2" s="842"/>
      <c r="K2" s="843" t="s">
        <v>86</v>
      </c>
      <c r="L2" s="843"/>
      <c r="M2" s="843"/>
      <c r="N2" s="842" t="s">
        <v>87</v>
      </c>
      <c r="O2" s="842"/>
      <c r="P2" s="842"/>
      <c r="Q2" s="842" t="s">
        <v>88</v>
      </c>
      <c r="R2" s="842"/>
      <c r="S2" s="842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1"/>
      <c r="BB2" s="21"/>
      <c r="BC2" s="21"/>
      <c r="BD2" s="21"/>
      <c r="BE2" s="21"/>
      <c r="BF2" s="21"/>
      <c r="BG2" s="21"/>
      <c r="BH2" s="21"/>
      <c r="BI2" s="21"/>
      <c r="BJ2" s="21"/>
      <c r="BK2" s="21"/>
      <c r="BL2" s="21"/>
      <c r="BM2" s="21"/>
      <c r="BN2" s="21"/>
      <c r="BO2" s="21"/>
      <c r="BP2" s="21"/>
      <c r="BQ2" s="21"/>
      <c r="BR2" s="21"/>
      <c r="BS2" s="21"/>
      <c r="BT2" s="21"/>
      <c r="BU2" s="21"/>
      <c r="BV2" s="21"/>
      <c r="BW2" s="21"/>
      <c r="BX2" s="21"/>
      <c r="BY2" s="21"/>
      <c r="BZ2" s="21"/>
      <c r="CA2" s="21"/>
      <c r="CB2" s="21"/>
      <c r="CC2" s="21"/>
      <c r="CD2" s="21"/>
      <c r="CE2" s="21"/>
      <c r="CF2" s="21"/>
      <c r="CG2" s="21"/>
      <c r="CH2" s="21"/>
      <c r="CI2" s="21"/>
      <c r="CJ2" s="21"/>
      <c r="CK2" s="21"/>
      <c r="CL2" s="21"/>
      <c r="CM2" s="21"/>
      <c r="CN2" s="21"/>
      <c r="CO2" s="21"/>
      <c r="CP2" s="21"/>
      <c r="CQ2" s="21"/>
      <c r="CR2" s="21"/>
      <c r="CS2" s="21"/>
      <c r="CT2" s="21"/>
      <c r="CU2" s="21"/>
      <c r="CV2" s="21"/>
      <c r="CW2" s="21"/>
      <c r="CX2" s="21"/>
      <c r="CY2" s="21"/>
      <c r="CZ2" s="21"/>
      <c r="DA2" s="21"/>
      <c r="DB2" s="21"/>
      <c r="DC2" s="21"/>
      <c r="DD2" s="21"/>
      <c r="DE2" s="21"/>
      <c r="DF2" s="21"/>
      <c r="DG2" s="21"/>
      <c r="DH2" s="21"/>
      <c r="DI2" s="21"/>
      <c r="DJ2" s="21"/>
      <c r="DK2" s="21"/>
      <c r="DL2" s="21"/>
      <c r="DM2" s="21"/>
      <c r="DN2" s="21"/>
      <c r="DO2" s="21"/>
      <c r="DP2" s="21"/>
      <c r="DQ2" s="21"/>
      <c r="DR2" s="21"/>
      <c r="DS2" s="21"/>
      <c r="DT2" s="21"/>
      <c r="DU2" s="21"/>
      <c r="DV2" s="21"/>
      <c r="DW2" s="21"/>
      <c r="DX2" s="21"/>
      <c r="DY2" s="21"/>
      <c r="DZ2" s="21"/>
      <c r="EA2" s="21"/>
      <c r="EB2" s="21"/>
      <c r="EC2" s="21"/>
      <c r="ED2" s="21"/>
      <c r="EE2" s="21"/>
      <c r="EF2" s="21"/>
      <c r="EG2" s="21"/>
      <c r="EH2" s="21"/>
      <c r="EI2" s="21"/>
      <c r="EJ2" s="21"/>
      <c r="EK2" s="21"/>
      <c r="EL2" s="21"/>
      <c r="EM2" s="21"/>
      <c r="EN2" s="21"/>
      <c r="EO2" s="21"/>
      <c r="EP2" s="21"/>
      <c r="EQ2" s="21"/>
      <c r="ER2" s="21"/>
      <c r="ES2" s="21"/>
      <c r="ET2" s="21"/>
      <c r="EU2" s="21"/>
      <c r="EV2" s="21"/>
      <c r="EW2" s="21"/>
      <c r="EX2" s="21"/>
      <c r="EY2" s="21"/>
      <c r="EZ2" s="21"/>
      <c r="FA2" s="21"/>
      <c r="FB2" s="21"/>
      <c r="FC2" s="21"/>
      <c r="FD2" s="21"/>
      <c r="FE2" s="21"/>
      <c r="FF2" s="21"/>
      <c r="FG2" s="21"/>
      <c r="FH2" s="21"/>
      <c r="FI2" s="21"/>
      <c r="FJ2" s="21"/>
      <c r="FK2" s="21"/>
      <c r="FL2" s="21"/>
      <c r="FM2" s="21"/>
      <c r="FN2" s="21"/>
      <c r="FO2" s="21"/>
      <c r="FP2" s="21"/>
      <c r="FQ2" s="21"/>
      <c r="FR2" s="21"/>
      <c r="FS2" s="21"/>
      <c r="FT2" s="21"/>
      <c r="FU2" s="21"/>
      <c r="FV2" s="21"/>
      <c r="FW2" s="21"/>
      <c r="FX2" s="21"/>
      <c r="FY2" s="21"/>
      <c r="FZ2" s="21"/>
      <c r="GA2" s="21"/>
      <c r="GB2" s="21"/>
      <c r="GC2" s="21"/>
      <c r="GD2" s="21"/>
      <c r="GE2" s="21"/>
      <c r="GF2" s="21"/>
      <c r="GG2" s="21"/>
      <c r="GH2" s="21"/>
      <c r="GI2" s="21"/>
      <c r="GJ2" s="21"/>
      <c r="GK2" s="21"/>
      <c r="GL2" s="21"/>
      <c r="GM2" s="21"/>
      <c r="GN2" s="21"/>
      <c r="GO2" s="21"/>
      <c r="GP2" s="21"/>
      <c r="GQ2" s="21"/>
      <c r="GR2" s="21"/>
      <c r="GS2" s="21"/>
      <c r="GT2" s="21"/>
      <c r="GU2" s="21"/>
      <c r="GV2" s="21"/>
      <c r="GW2" s="21"/>
      <c r="GX2" s="21"/>
      <c r="GY2" s="21"/>
      <c r="GZ2" s="21"/>
      <c r="HA2" s="21"/>
      <c r="HB2" s="21"/>
      <c r="HC2" s="21"/>
      <c r="HD2" s="21"/>
      <c r="HE2" s="21"/>
      <c r="HF2" s="21"/>
      <c r="HG2" s="21"/>
      <c r="HH2" s="21"/>
      <c r="HI2" s="21"/>
      <c r="HJ2" s="21"/>
      <c r="HK2" s="21"/>
      <c r="HL2" s="21"/>
      <c r="HM2" s="21"/>
      <c r="HN2" s="21"/>
      <c r="HO2" s="21"/>
      <c r="HP2" s="21"/>
      <c r="HQ2" s="21"/>
      <c r="HR2" s="21"/>
      <c r="HS2" s="21"/>
      <c r="HT2" s="21"/>
      <c r="HU2" s="21"/>
      <c r="HV2" s="21"/>
      <c r="HW2" s="21"/>
      <c r="HX2" s="21"/>
      <c r="HY2" s="21"/>
      <c r="HZ2" s="21"/>
      <c r="IA2" s="21"/>
      <c r="IB2" s="21"/>
      <c r="IC2" s="21"/>
      <c r="ID2" s="21"/>
      <c r="IE2" s="21"/>
      <c r="IF2" s="21"/>
      <c r="IG2" s="21"/>
      <c r="IH2" s="21"/>
      <c r="II2" s="21"/>
      <c r="IJ2" s="21"/>
      <c r="IK2" s="21"/>
      <c r="IL2" s="21"/>
      <c r="IM2" s="21"/>
      <c r="IN2" s="21"/>
      <c r="IO2" s="21"/>
      <c r="IP2" s="21"/>
      <c r="IQ2" s="21"/>
      <c r="IR2" s="21"/>
      <c r="IS2" s="21"/>
      <c r="IT2" s="21"/>
      <c r="IU2" s="21"/>
      <c r="IV2" s="21"/>
      <c r="IW2" s="21"/>
      <c r="IX2" s="21"/>
      <c r="IY2" s="21"/>
      <c r="IZ2" s="21"/>
      <c r="JA2" s="21"/>
      <c r="JB2" s="21"/>
      <c r="JC2" s="21"/>
      <c r="JD2" s="21"/>
      <c r="JE2" s="21"/>
      <c r="JF2" s="21"/>
      <c r="JG2" s="21"/>
      <c r="JH2" s="21"/>
      <c r="JI2" s="21"/>
      <c r="JJ2" s="21"/>
      <c r="JK2" s="21"/>
      <c r="JL2" s="21"/>
      <c r="JM2" s="21"/>
      <c r="JN2" s="21"/>
      <c r="JO2" s="21"/>
      <c r="JP2" s="21"/>
      <c r="JQ2" s="21"/>
      <c r="JR2" s="21"/>
      <c r="JS2" s="21"/>
      <c r="JT2" s="21"/>
      <c r="JU2" s="21"/>
      <c r="JV2" s="21"/>
      <c r="JW2" s="21"/>
      <c r="JX2" s="21"/>
      <c r="JY2" s="21"/>
      <c r="JZ2" s="21"/>
      <c r="KA2" s="21"/>
      <c r="KB2" s="21"/>
      <c r="KC2" s="21"/>
      <c r="KD2" s="21"/>
      <c r="KE2" s="21"/>
      <c r="KF2" s="21"/>
      <c r="KG2" s="21"/>
      <c r="KH2" s="21"/>
      <c r="KI2" s="21"/>
      <c r="KJ2" s="21"/>
      <c r="KK2" s="21"/>
      <c r="KL2" s="21"/>
      <c r="KM2" s="21"/>
      <c r="KN2" s="21"/>
      <c r="KO2" s="21"/>
      <c r="KP2" s="21"/>
      <c r="KQ2" s="21"/>
      <c r="KR2" s="21"/>
      <c r="KS2" s="21"/>
      <c r="KT2" s="21"/>
      <c r="KU2" s="21"/>
      <c r="KV2" s="21"/>
      <c r="KW2" s="21"/>
      <c r="KX2" s="21"/>
      <c r="KY2" s="21"/>
      <c r="KZ2" s="21"/>
      <c r="LA2" s="21"/>
      <c r="LB2" s="21"/>
      <c r="LC2" s="21"/>
      <c r="LD2" s="21"/>
      <c r="LE2" s="21"/>
      <c r="LF2" s="21"/>
      <c r="LG2" s="21"/>
      <c r="LH2" s="21"/>
      <c r="LI2" s="21"/>
      <c r="LJ2" s="21"/>
      <c r="LK2" s="21"/>
      <c r="LL2" s="21"/>
      <c r="LM2" s="21"/>
      <c r="LN2" s="21"/>
      <c r="LO2" s="21"/>
      <c r="LP2" s="21"/>
      <c r="LQ2" s="21"/>
      <c r="LR2" s="21"/>
      <c r="LS2" s="21"/>
      <c r="LT2" s="21"/>
      <c r="LU2" s="21"/>
      <c r="LV2" s="21"/>
      <c r="LW2" s="21"/>
      <c r="LX2" s="21"/>
      <c r="LY2" s="21"/>
      <c r="LZ2" s="21"/>
      <c r="MA2" s="21"/>
      <c r="MB2" s="21"/>
      <c r="MC2" s="21"/>
      <c r="MD2" s="21"/>
      <c r="ME2" s="21"/>
      <c r="MF2" s="21"/>
      <c r="MG2" s="21"/>
      <c r="MH2" s="21"/>
      <c r="MI2" s="21"/>
      <c r="MJ2" s="21"/>
      <c r="MK2" s="21"/>
      <c r="ML2" s="21"/>
      <c r="MM2" s="21"/>
      <c r="MN2" s="21"/>
      <c r="MO2" s="21"/>
      <c r="MP2" s="21"/>
      <c r="MQ2" s="21"/>
      <c r="MR2" s="21"/>
      <c r="MS2" s="21"/>
      <c r="MT2" s="21"/>
      <c r="MU2" s="21"/>
      <c r="MV2" s="21"/>
      <c r="MW2" s="21"/>
      <c r="MX2" s="21"/>
      <c r="MY2" s="21"/>
      <c r="MZ2" s="21"/>
      <c r="NA2" s="21"/>
      <c r="NB2" s="21"/>
      <c r="NC2" s="21"/>
      <c r="ND2" s="21"/>
      <c r="NE2" s="21"/>
      <c r="NF2" s="21"/>
      <c r="NG2" s="21"/>
      <c r="NH2" s="21"/>
      <c r="NI2" s="21"/>
      <c r="NJ2" s="21"/>
      <c r="NK2" s="21"/>
      <c r="NL2" s="21"/>
      <c r="NM2" s="21"/>
      <c r="NN2" s="21"/>
      <c r="NO2" s="21"/>
      <c r="NP2" s="21"/>
      <c r="NQ2" s="21"/>
      <c r="NR2" s="21"/>
      <c r="NS2" s="21"/>
      <c r="NT2" s="21"/>
      <c r="NU2" s="21"/>
      <c r="NV2" s="21"/>
      <c r="NW2" s="21"/>
      <c r="NX2" s="21"/>
    </row>
    <row r="3" spans="1:388" s="3" customFormat="1" ht="13.5" thickBot="1">
      <c r="A3" s="4"/>
      <c r="B3" s="4" t="s">
        <v>89</v>
      </c>
      <c r="C3" s="4" t="s">
        <v>90</v>
      </c>
      <c r="D3" s="4" t="s">
        <v>91</v>
      </c>
      <c r="E3" s="5" t="s">
        <v>89</v>
      </c>
      <c r="F3" s="4" t="s">
        <v>90</v>
      </c>
      <c r="G3" s="4" t="s">
        <v>91</v>
      </c>
      <c r="H3" s="4" t="s">
        <v>89</v>
      </c>
      <c r="I3" s="4" t="s">
        <v>90</v>
      </c>
      <c r="J3" s="4" t="s">
        <v>91</v>
      </c>
      <c r="K3" s="6" t="s">
        <v>89</v>
      </c>
      <c r="L3" s="6" t="s">
        <v>90</v>
      </c>
      <c r="M3" s="6" t="s">
        <v>91</v>
      </c>
      <c r="N3" s="4" t="s">
        <v>89</v>
      </c>
      <c r="O3" s="4" t="s">
        <v>90</v>
      </c>
      <c r="P3" s="4" t="s">
        <v>91</v>
      </c>
      <c r="Q3" s="4" t="s">
        <v>89</v>
      </c>
      <c r="R3" s="4" t="s">
        <v>90</v>
      </c>
      <c r="S3" s="4" t="s">
        <v>91</v>
      </c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1"/>
      <c r="AS3" s="21"/>
      <c r="AT3" s="21"/>
      <c r="AU3" s="21"/>
      <c r="AV3" s="21"/>
      <c r="AW3" s="21"/>
      <c r="AX3" s="21"/>
      <c r="AY3" s="21"/>
      <c r="AZ3" s="21"/>
      <c r="BA3" s="21"/>
      <c r="BB3" s="21"/>
      <c r="BC3" s="21"/>
      <c r="BD3" s="21"/>
      <c r="BE3" s="21"/>
      <c r="BF3" s="21"/>
      <c r="BG3" s="21"/>
      <c r="BH3" s="21"/>
      <c r="BI3" s="21"/>
      <c r="BJ3" s="21"/>
      <c r="BK3" s="21"/>
      <c r="BL3" s="21"/>
      <c r="BM3" s="21"/>
      <c r="BN3" s="21"/>
      <c r="BO3" s="21"/>
      <c r="BP3" s="21"/>
      <c r="BQ3" s="21"/>
      <c r="BR3" s="21"/>
      <c r="BS3" s="21"/>
      <c r="BT3" s="21"/>
      <c r="BU3" s="21"/>
      <c r="BV3" s="21"/>
      <c r="BW3" s="21"/>
      <c r="BX3" s="21"/>
      <c r="BY3" s="21"/>
      <c r="BZ3" s="21"/>
      <c r="CA3" s="21"/>
      <c r="CB3" s="21"/>
      <c r="CC3" s="21"/>
      <c r="CD3" s="21"/>
      <c r="CE3" s="21"/>
      <c r="CF3" s="21"/>
      <c r="CG3" s="21"/>
      <c r="CH3" s="21"/>
      <c r="CI3" s="21"/>
      <c r="CJ3" s="21"/>
      <c r="CK3" s="21"/>
      <c r="CL3" s="21"/>
      <c r="CM3" s="21"/>
      <c r="CN3" s="21"/>
      <c r="CO3" s="21"/>
      <c r="CP3" s="21"/>
      <c r="CQ3" s="21"/>
      <c r="CR3" s="21"/>
      <c r="CS3" s="21"/>
      <c r="CT3" s="21"/>
      <c r="CU3" s="21"/>
      <c r="CV3" s="21"/>
      <c r="CW3" s="21"/>
      <c r="CX3" s="21"/>
      <c r="CY3" s="21"/>
      <c r="CZ3" s="21"/>
      <c r="DA3" s="21"/>
      <c r="DB3" s="21"/>
      <c r="DC3" s="21"/>
      <c r="DD3" s="21"/>
      <c r="DE3" s="21"/>
      <c r="DF3" s="21"/>
      <c r="DG3" s="21"/>
      <c r="DH3" s="21"/>
      <c r="DI3" s="21"/>
      <c r="DJ3" s="21"/>
      <c r="DK3" s="21"/>
      <c r="DL3" s="21"/>
      <c r="DM3" s="21"/>
      <c r="DN3" s="21"/>
      <c r="DO3" s="21"/>
      <c r="DP3" s="21"/>
      <c r="DQ3" s="21"/>
      <c r="DR3" s="21"/>
      <c r="DS3" s="21"/>
      <c r="DT3" s="21"/>
      <c r="DU3" s="21"/>
      <c r="DV3" s="21"/>
      <c r="DW3" s="21"/>
      <c r="DX3" s="21"/>
      <c r="DY3" s="21"/>
      <c r="DZ3" s="21"/>
      <c r="EA3" s="21"/>
      <c r="EB3" s="21"/>
      <c r="EC3" s="21"/>
      <c r="ED3" s="21"/>
      <c r="EE3" s="21"/>
      <c r="EF3" s="21"/>
      <c r="EG3" s="21"/>
      <c r="EH3" s="21"/>
      <c r="EI3" s="21"/>
      <c r="EJ3" s="21"/>
      <c r="EK3" s="21"/>
      <c r="EL3" s="21"/>
      <c r="EM3" s="21"/>
      <c r="EN3" s="21"/>
      <c r="EO3" s="21"/>
      <c r="EP3" s="21"/>
      <c r="EQ3" s="21"/>
      <c r="ER3" s="21"/>
      <c r="ES3" s="21"/>
      <c r="ET3" s="21"/>
      <c r="EU3" s="21"/>
      <c r="EV3" s="21"/>
      <c r="EW3" s="21"/>
      <c r="EX3" s="21"/>
      <c r="EY3" s="21"/>
      <c r="EZ3" s="21"/>
      <c r="FA3" s="21"/>
      <c r="FB3" s="21"/>
      <c r="FC3" s="21"/>
      <c r="FD3" s="21"/>
      <c r="FE3" s="21"/>
      <c r="FF3" s="21"/>
      <c r="FG3" s="21"/>
      <c r="FH3" s="21"/>
      <c r="FI3" s="21"/>
      <c r="FJ3" s="21"/>
      <c r="FK3" s="21"/>
      <c r="FL3" s="21"/>
      <c r="FM3" s="21"/>
      <c r="FN3" s="21"/>
      <c r="FO3" s="21"/>
      <c r="FP3" s="21"/>
      <c r="FQ3" s="21"/>
      <c r="FR3" s="21"/>
      <c r="FS3" s="21"/>
      <c r="FT3" s="21"/>
      <c r="FU3" s="21"/>
      <c r="FV3" s="21"/>
      <c r="FW3" s="21"/>
      <c r="FX3" s="21"/>
      <c r="FY3" s="21"/>
      <c r="FZ3" s="21"/>
      <c r="GA3" s="21"/>
      <c r="GB3" s="21"/>
      <c r="GC3" s="21"/>
      <c r="GD3" s="21"/>
      <c r="GE3" s="21"/>
      <c r="GF3" s="21"/>
      <c r="GG3" s="21"/>
      <c r="GH3" s="21"/>
      <c r="GI3" s="21"/>
      <c r="GJ3" s="21"/>
      <c r="GK3" s="21"/>
      <c r="GL3" s="21"/>
      <c r="GM3" s="21"/>
      <c r="GN3" s="21"/>
      <c r="GO3" s="21"/>
      <c r="GP3" s="21"/>
      <c r="GQ3" s="21"/>
      <c r="GR3" s="21"/>
      <c r="GS3" s="21"/>
      <c r="GT3" s="21"/>
      <c r="GU3" s="21"/>
      <c r="GV3" s="21"/>
      <c r="GW3" s="21"/>
      <c r="GX3" s="21"/>
      <c r="GY3" s="21"/>
      <c r="GZ3" s="21"/>
      <c r="HA3" s="21"/>
      <c r="HB3" s="21"/>
      <c r="HC3" s="21"/>
      <c r="HD3" s="21"/>
      <c r="HE3" s="21"/>
      <c r="HF3" s="21"/>
      <c r="HG3" s="21"/>
      <c r="HH3" s="21"/>
      <c r="HI3" s="21"/>
      <c r="HJ3" s="21"/>
      <c r="HK3" s="21"/>
      <c r="HL3" s="21"/>
      <c r="HM3" s="21"/>
      <c r="HN3" s="21"/>
      <c r="HO3" s="21"/>
      <c r="HP3" s="21"/>
      <c r="HQ3" s="21"/>
      <c r="HR3" s="21"/>
      <c r="HS3" s="21"/>
      <c r="HT3" s="21"/>
      <c r="HU3" s="21"/>
      <c r="HV3" s="21"/>
      <c r="HW3" s="21"/>
      <c r="HX3" s="21"/>
      <c r="HY3" s="21"/>
      <c r="HZ3" s="21"/>
      <c r="IA3" s="21"/>
      <c r="IB3" s="21"/>
      <c r="IC3" s="21"/>
      <c r="ID3" s="21"/>
      <c r="IE3" s="21"/>
      <c r="IF3" s="21"/>
      <c r="IG3" s="21"/>
      <c r="IH3" s="21"/>
      <c r="II3" s="21"/>
      <c r="IJ3" s="21"/>
      <c r="IK3" s="21"/>
      <c r="IL3" s="21"/>
      <c r="IM3" s="21"/>
      <c r="IN3" s="21"/>
      <c r="IO3" s="21"/>
      <c r="IP3" s="21"/>
      <c r="IQ3" s="21"/>
      <c r="IR3" s="21"/>
      <c r="IS3" s="21"/>
      <c r="IT3" s="21"/>
      <c r="IU3" s="21"/>
      <c r="IV3" s="21"/>
      <c r="IW3" s="21"/>
      <c r="IX3" s="21"/>
      <c r="IY3" s="21"/>
      <c r="IZ3" s="21"/>
      <c r="JA3" s="21"/>
      <c r="JB3" s="21"/>
      <c r="JC3" s="21"/>
      <c r="JD3" s="21"/>
      <c r="JE3" s="21"/>
      <c r="JF3" s="21"/>
      <c r="JG3" s="21"/>
      <c r="JH3" s="21"/>
      <c r="JI3" s="21"/>
      <c r="JJ3" s="21"/>
      <c r="JK3" s="21"/>
      <c r="JL3" s="21"/>
      <c r="JM3" s="21"/>
      <c r="JN3" s="21"/>
      <c r="JO3" s="21"/>
      <c r="JP3" s="21"/>
      <c r="JQ3" s="21"/>
      <c r="JR3" s="21"/>
      <c r="JS3" s="21"/>
      <c r="JT3" s="21"/>
      <c r="JU3" s="21"/>
      <c r="JV3" s="21"/>
      <c r="JW3" s="21"/>
      <c r="JX3" s="21"/>
      <c r="JY3" s="21"/>
      <c r="JZ3" s="21"/>
      <c r="KA3" s="21"/>
      <c r="KB3" s="21"/>
      <c r="KC3" s="21"/>
      <c r="KD3" s="21"/>
      <c r="KE3" s="21"/>
      <c r="KF3" s="21"/>
      <c r="KG3" s="21"/>
      <c r="KH3" s="21"/>
      <c r="KI3" s="21"/>
      <c r="KJ3" s="21"/>
      <c r="KK3" s="21"/>
      <c r="KL3" s="21"/>
      <c r="KM3" s="21"/>
      <c r="KN3" s="21"/>
      <c r="KO3" s="21"/>
      <c r="KP3" s="21"/>
      <c r="KQ3" s="21"/>
      <c r="KR3" s="21"/>
      <c r="KS3" s="21"/>
      <c r="KT3" s="21"/>
      <c r="KU3" s="21"/>
      <c r="KV3" s="21"/>
      <c r="KW3" s="21"/>
      <c r="KX3" s="21"/>
      <c r="KY3" s="21"/>
      <c r="KZ3" s="21"/>
      <c r="LA3" s="21"/>
      <c r="LB3" s="21"/>
      <c r="LC3" s="21"/>
      <c r="LD3" s="21"/>
      <c r="LE3" s="21"/>
      <c r="LF3" s="21"/>
      <c r="LG3" s="21"/>
      <c r="LH3" s="21"/>
      <c r="LI3" s="21"/>
      <c r="LJ3" s="21"/>
      <c r="LK3" s="21"/>
      <c r="LL3" s="21"/>
      <c r="LM3" s="21"/>
      <c r="LN3" s="21"/>
      <c r="LO3" s="21"/>
      <c r="LP3" s="21"/>
      <c r="LQ3" s="21"/>
      <c r="LR3" s="21"/>
      <c r="LS3" s="21"/>
      <c r="LT3" s="21"/>
      <c r="LU3" s="21"/>
      <c r="LV3" s="21"/>
      <c r="LW3" s="21"/>
      <c r="LX3" s="21"/>
      <c r="LY3" s="21"/>
      <c r="LZ3" s="21"/>
      <c r="MA3" s="21"/>
      <c r="MB3" s="21"/>
      <c r="MC3" s="21"/>
      <c r="MD3" s="21"/>
      <c r="ME3" s="21"/>
      <c r="MF3" s="21"/>
      <c r="MG3" s="21"/>
      <c r="MH3" s="21"/>
      <c r="MI3" s="21"/>
      <c r="MJ3" s="21"/>
      <c r="MK3" s="21"/>
      <c r="ML3" s="21"/>
      <c r="MM3" s="21"/>
      <c r="MN3" s="21"/>
      <c r="MO3" s="21"/>
      <c r="MP3" s="21"/>
      <c r="MQ3" s="21"/>
      <c r="MR3" s="21"/>
      <c r="MS3" s="21"/>
      <c r="MT3" s="21"/>
      <c r="MU3" s="21"/>
      <c r="MV3" s="21"/>
      <c r="MW3" s="21"/>
      <c r="MX3" s="21"/>
      <c r="MY3" s="21"/>
      <c r="MZ3" s="21"/>
      <c r="NA3" s="21"/>
      <c r="NB3" s="21"/>
      <c r="NC3" s="21"/>
      <c r="ND3" s="21"/>
      <c r="NE3" s="21"/>
      <c r="NF3" s="21"/>
      <c r="NG3" s="21"/>
      <c r="NH3" s="21"/>
      <c r="NI3" s="21"/>
      <c r="NJ3" s="21"/>
      <c r="NK3" s="21"/>
      <c r="NL3" s="21"/>
      <c r="NM3" s="21"/>
      <c r="NN3" s="21"/>
      <c r="NO3" s="21"/>
      <c r="NP3" s="21"/>
      <c r="NQ3" s="21"/>
      <c r="NR3" s="21"/>
      <c r="NS3" s="21"/>
      <c r="NT3" s="21"/>
      <c r="NU3" s="21"/>
      <c r="NV3" s="21"/>
      <c r="NW3" s="21"/>
      <c r="NX3" s="21"/>
    </row>
    <row r="4" spans="1:388" s="8" customFormat="1" ht="27.95" customHeight="1" thickTop="1">
      <c r="A4" s="7" t="s">
        <v>92</v>
      </c>
      <c r="B4" s="7">
        <v>1555940</v>
      </c>
      <c r="C4" s="7">
        <v>4523693</v>
      </c>
      <c r="D4" s="7">
        <v>2907</v>
      </c>
      <c r="E4" s="7">
        <v>875428</v>
      </c>
      <c r="F4" s="7">
        <v>1930669</v>
      </c>
      <c r="G4" s="7">
        <v>2205</v>
      </c>
      <c r="H4" s="7">
        <v>265889</v>
      </c>
      <c r="I4" s="7">
        <v>292683</v>
      </c>
      <c r="J4" s="7">
        <v>1101</v>
      </c>
      <c r="K4" s="7"/>
      <c r="L4" s="7"/>
      <c r="M4" s="7"/>
      <c r="N4" s="7">
        <v>694950</v>
      </c>
      <c r="O4" s="7">
        <v>1343862</v>
      </c>
      <c r="P4" s="7">
        <v>1934</v>
      </c>
      <c r="Q4" s="7">
        <v>25817</v>
      </c>
      <c r="R4" s="7">
        <v>23224</v>
      </c>
      <c r="S4" s="7">
        <v>900</v>
      </c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9"/>
      <c r="BY4" s="9"/>
      <c r="BZ4" s="9"/>
      <c r="CA4" s="9"/>
      <c r="CB4" s="9"/>
      <c r="CC4" s="9"/>
      <c r="CD4" s="9"/>
      <c r="CE4" s="9"/>
      <c r="CF4" s="9"/>
      <c r="CG4" s="9"/>
      <c r="CH4" s="9"/>
      <c r="CI4" s="9"/>
      <c r="CJ4" s="9"/>
      <c r="CK4" s="9"/>
      <c r="CL4" s="9"/>
      <c r="CM4" s="9"/>
      <c r="CN4" s="9"/>
      <c r="CO4" s="9"/>
      <c r="CP4" s="9"/>
      <c r="CQ4" s="9"/>
      <c r="CR4" s="9"/>
      <c r="CS4" s="9"/>
      <c r="CT4" s="9"/>
      <c r="CU4" s="9"/>
      <c r="CV4" s="9"/>
      <c r="CW4" s="9"/>
      <c r="CX4" s="9"/>
      <c r="CY4" s="9"/>
      <c r="CZ4" s="9"/>
      <c r="DA4" s="9"/>
      <c r="DB4" s="9"/>
      <c r="DC4" s="9"/>
      <c r="DD4" s="9"/>
      <c r="DE4" s="9"/>
      <c r="DF4" s="9"/>
      <c r="DG4" s="9"/>
      <c r="DH4" s="9"/>
      <c r="DI4" s="9"/>
      <c r="DJ4" s="9"/>
      <c r="DK4" s="9"/>
      <c r="DL4" s="9"/>
      <c r="DM4" s="9"/>
      <c r="DN4" s="9"/>
      <c r="DO4" s="9"/>
      <c r="DP4" s="9"/>
      <c r="DQ4" s="9"/>
      <c r="DR4" s="9"/>
      <c r="DS4" s="9"/>
      <c r="DT4" s="9"/>
      <c r="DU4" s="9"/>
      <c r="DV4" s="9"/>
      <c r="DW4" s="9"/>
      <c r="DX4" s="9"/>
      <c r="DY4" s="9"/>
      <c r="DZ4" s="9"/>
      <c r="EA4" s="9"/>
      <c r="EB4" s="9"/>
      <c r="EC4" s="9"/>
      <c r="ED4" s="9"/>
      <c r="EE4" s="9"/>
      <c r="EF4" s="9"/>
      <c r="EG4" s="9"/>
      <c r="EH4" s="9"/>
      <c r="EI4" s="9"/>
      <c r="EJ4" s="9"/>
      <c r="EK4" s="9"/>
      <c r="EL4" s="9"/>
      <c r="EM4" s="9"/>
      <c r="EN4" s="9"/>
      <c r="EO4" s="9"/>
      <c r="EP4" s="9"/>
      <c r="EQ4" s="9"/>
      <c r="ER4" s="9"/>
      <c r="ES4" s="9"/>
      <c r="ET4" s="9"/>
      <c r="EU4" s="9"/>
      <c r="EV4" s="9"/>
      <c r="EW4" s="9"/>
      <c r="EX4" s="9"/>
      <c r="EY4" s="9"/>
      <c r="EZ4" s="9"/>
      <c r="FA4" s="9"/>
      <c r="FB4" s="9"/>
      <c r="FC4" s="9"/>
      <c r="FD4" s="9"/>
      <c r="FE4" s="9"/>
      <c r="FF4" s="9"/>
      <c r="FG4" s="9"/>
      <c r="FH4" s="9"/>
      <c r="FI4" s="9"/>
      <c r="FJ4" s="9"/>
      <c r="FK4" s="9"/>
      <c r="FL4" s="9"/>
      <c r="FM4" s="9"/>
      <c r="FN4" s="9"/>
      <c r="FO4" s="9"/>
      <c r="FP4" s="9"/>
      <c r="FQ4" s="9"/>
      <c r="FR4" s="9"/>
      <c r="FS4" s="9"/>
      <c r="FT4" s="9"/>
      <c r="FU4" s="9"/>
      <c r="FV4" s="9"/>
      <c r="FW4" s="9"/>
      <c r="FX4" s="9"/>
      <c r="FY4" s="9"/>
      <c r="FZ4" s="9"/>
      <c r="GA4" s="9"/>
      <c r="GB4" s="9"/>
      <c r="GC4" s="9"/>
      <c r="GD4" s="9"/>
      <c r="GE4" s="9"/>
      <c r="GF4" s="9"/>
      <c r="GG4" s="9"/>
      <c r="GH4" s="9"/>
      <c r="GI4" s="9"/>
      <c r="GJ4" s="9"/>
      <c r="GK4" s="9"/>
      <c r="GL4" s="9"/>
      <c r="GM4" s="9"/>
      <c r="GN4" s="9"/>
      <c r="GO4" s="9"/>
      <c r="GP4" s="9"/>
      <c r="GQ4" s="9"/>
      <c r="GR4" s="9"/>
      <c r="GS4" s="9"/>
      <c r="GT4" s="9"/>
      <c r="GU4" s="9"/>
      <c r="GV4" s="9"/>
      <c r="GW4" s="9"/>
      <c r="GX4" s="9"/>
      <c r="GY4" s="9"/>
      <c r="GZ4" s="9"/>
      <c r="HA4" s="9"/>
      <c r="HB4" s="9"/>
      <c r="HC4" s="9"/>
      <c r="HD4" s="9"/>
      <c r="HE4" s="9"/>
      <c r="HF4" s="9"/>
      <c r="HG4" s="9"/>
      <c r="HH4" s="9"/>
      <c r="HI4" s="9"/>
      <c r="HJ4" s="9"/>
      <c r="HK4" s="9"/>
      <c r="HL4" s="9"/>
      <c r="HM4" s="9"/>
      <c r="HN4" s="9"/>
      <c r="HO4" s="9"/>
      <c r="HP4" s="9"/>
      <c r="HQ4" s="9"/>
      <c r="HR4" s="9"/>
      <c r="HS4" s="9"/>
      <c r="HT4" s="9"/>
      <c r="HU4" s="9"/>
      <c r="HV4" s="9"/>
      <c r="HW4" s="9"/>
      <c r="HX4" s="9"/>
      <c r="HY4" s="9"/>
      <c r="HZ4" s="9"/>
      <c r="IA4" s="9"/>
      <c r="IB4" s="9"/>
      <c r="IC4" s="9"/>
      <c r="ID4" s="9"/>
      <c r="IE4" s="9"/>
      <c r="IF4" s="9"/>
      <c r="IG4" s="9"/>
      <c r="IH4" s="9"/>
      <c r="II4" s="9"/>
      <c r="IJ4" s="9"/>
      <c r="IK4" s="9"/>
      <c r="IL4" s="9"/>
      <c r="IM4" s="9"/>
      <c r="IN4" s="9"/>
      <c r="IO4" s="9"/>
      <c r="IP4" s="9"/>
      <c r="IQ4" s="9"/>
      <c r="IR4" s="9"/>
      <c r="IS4" s="9"/>
      <c r="IT4" s="9"/>
      <c r="IU4" s="9"/>
      <c r="IV4" s="9"/>
      <c r="IW4" s="9"/>
      <c r="IX4" s="9"/>
      <c r="IY4" s="9"/>
      <c r="IZ4" s="9"/>
      <c r="JA4" s="9"/>
      <c r="JB4" s="9"/>
      <c r="JC4" s="9"/>
      <c r="JD4" s="9"/>
      <c r="JE4" s="9"/>
      <c r="JF4" s="9"/>
      <c r="JG4" s="9"/>
      <c r="JH4" s="9"/>
      <c r="JI4" s="9"/>
      <c r="JJ4" s="9"/>
      <c r="JK4" s="9"/>
      <c r="JL4" s="9"/>
      <c r="JM4" s="9"/>
      <c r="JN4" s="9"/>
      <c r="JO4" s="9"/>
      <c r="JP4" s="9"/>
      <c r="JQ4" s="9"/>
      <c r="JR4" s="9"/>
      <c r="JS4" s="9"/>
      <c r="JT4" s="9"/>
      <c r="JU4" s="9"/>
      <c r="JV4" s="9"/>
      <c r="JW4" s="9"/>
      <c r="JX4" s="9"/>
      <c r="JY4" s="9"/>
      <c r="JZ4" s="9"/>
      <c r="KA4" s="9"/>
      <c r="KB4" s="9"/>
      <c r="KC4" s="9"/>
      <c r="KD4" s="9"/>
      <c r="KE4" s="9"/>
      <c r="KF4" s="9"/>
      <c r="KG4" s="9"/>
      <c r="KH4" s="9"/>
      <c r="KI4" s="9"/>
      <c r="KJ4" s="9"/>
      <c r="KK4" s="9"/>
      <c r="KL4" s="9"/>
      <c r="KM4" s="9"/>
      <c r="KN4" s="9"/>
      <c r="KO4" s="9"/>
      <c r="KP4" s="9"/>
      <c r="KQ4" s="9"/>
      <c r="KR4" s="9"/>
      <c r="KS4" s="9"/>
      <c r="KT4" s="9"/>
      <c r="KU4" s="9"/>
      <c r="KV4" s="9"/>
      <c r="KW4" s="9"/>
      <c r="KX4" s="9"/>
      <c r="KY4" s="9"/>
      <c r="KZ4" s="9"/>
      <c r="LA4" s="9"/>
      <c r="LB4" s="9"/>
      <c r="LC4" s="9"/>
      <c r="LD4" s="9"/>
      <c r="LE4" s="9"/>
      <c r="LF4" s="9"/>
      <c r="LG4" s="9"/>
      <c r="LH4" s="9"/>
      <c r="LI4" s="9"/>
      <c r="LJ4" s="9"/>
      <c r="LK4" s="9"/>
      <c r="LL4" s="9"/>
      <c r="LM4" s="9"/>
      <c r="LN4" s="9"/>
      <c r="LO4" s="9"/>
      <c r="LP4" s="9"/>
      <c r="LQ4" s="9"/>
      <c r="LR4" s="9"/>
      <c r="LS4" s="9"/>
      <c r="LT4" s="9"/>
      <c r="LU4" s="9"/>
      <c r="LV4" s="9"/>
      <c r="LW4" s="9"/>
      <c r="LX4" s="9"/>
      <c r="LY4" s="9"/>
      <c r="LZ4" s="9"/>
      <c r="MA4" s="9"/>
      <c r="MB4" s="9"/>
      <c r="MC4" s="9"/>
      <c r="MD4" s="9"/>
      <c r="ME4" s="9"/>
      <c r="MF4" s="9"/>
      <c r="MG4" s="9"/>
      <c r="MH4" s="9"/>
      <c r="MI4" s="9"/>
      <c r="MJ4" s="9"/>
      <c r="MK4" s="9"/>
      <c r="ML4" s="9"/>
      <c r="MM4" s="9"/>
      <c r="MN4" s="9"/>
      <c r="MO4" s="9"/>
      <c r="MP4" s="9"/>
      <c r="MQ4" s="9"/>
      <c r="MR4" s="9"/>
      <c r="MS4" s="9"/>
      <c r="MT4" s="9"/>
      <c r="MU4" s="9"/>
      <c r="MV4" s="9"/>
      <c r="MW4" s="9"/>
      <c r="MX4" s="9"/>
      <c r="MY4" s="9"/>
      <c r="MZ4" s="9"/>
      <c r="NA4" s="9"/>
      <c r="NB4" s="9"/>
      <c r="NC4" s="9"/>
      <c r="ND4" s="9"/>
      <c r="NE4" s="9"/>
      <c r="NF4" s="9"/>
      <c r="NG4" s="9"/>
      <c r="NH4" s="9"/>
      <c r="NI4" s="9"/>
      <c r="NJ4" s="9"/>
      <c r="NK4" s="9"/>
      <c r="NL4" s="9"/>
      <c r="NM4" s="9"/>
      <c r="NN4" s="9"/>
      <c r="NO4" s="9"/>
      <c r="NP4" s="9"/>
      <c r="NQ4" s="9"/>
      <c r="NR4" s="9"/>
      <c r="NS4" s="9"/>
      <c r="NT4" s="9"/>
      <c r="NU4" s="9"/>
      <c r="NV4" s="9"/>
      <c r="NW4" s="9"/>
      <c r="NX4" s="9"/>
    </row>
    <row r="5" spans="1:388" s="9" customFormat="1" ht="27.95" customHeight="1">
      <c r="A5" s="7" t="s">
        <v>93</v>
      </c>
      <c r="B5" s="7">
        <v>1481289</v>
      </c>
      <c r="C5" s="7">
        <v>4023823</v>
      </c>
      <c r="D5" s="7">
        <v>2716.4334576169813</v>
      </c>
      <c r="E5" s="7">
        <v>875660</v>
      </c>
      <c r="F5" s="7">
        <v>1855184</v>
      </c>
      <c r="G5" s="7">
        <v>2118.6122467624423</v>
      </c>
      <c r="H5" s="7">
        <v>268473</v>
      </c>
      <c r="I5" s="7">
        <v>299523</v>
      </c>
      <c r="J5" s="7">
        <v>1115.6540881205931</v>
      </c>
      <c r="K5" s="7"/>
      <c r="L5" s="7"/>
      <c r="M5" s="7"/>
      <c r="N5" s="7">
        <v>731131</v>
      </c>
      <c r="O5" s="7">
        <v>1556539</v>
      </c>
      <c r="P5" s="7">
        <v>2128.9467961281903</v>
      </c>
      <c r="Q5" s="7">
        <v>26600</v>
      </c>
      <c r="R5" s="7">
        <v>27587</v>
      </c>
      <c r="S5" s="7">
        <v>1037.1052631578948</v>
      </c>
    </row>
    <row r="6" spans="1:388" s="10" customFormat="1" ht="27.95" customHeight="1">
      <c r="A6" s="7" t="s">
        <v>94</v>
      </c>
      <c r="B6" s="7">
        <v>1496476</v>
      </c>
      <c r="C6" s="7">
        <v>4460278.1880000001</v>
      </c>
      <c r="D6" s="7">
        <v>2980.5210294050821</v>
      </c>
      <c r="E6" s="7">
        <v>906253</v>
      </c>
      <c r="F6" s="7">
        <v>2067522.01</v>
      </c>
      <c r="G6" s="7">
        <v>2281.3960450337822</v>
      </c>
      <c r="H6" s="7">
        <v>269820</v>
      </c>
      <c r="I6" s="7">
        <v>302691.40000000002</v>
      </c>
      <c r="J6" s="7">
        <v>1121.8271440219407</v>
      </c>
      <c r="K6" s="7">
        <v>10304</v>
      </c>
      <c r="L6" s="7">
        <v>8840.56</v>
      </c>
      <c r="M6" s="7">
        <v>857.97360248447194</v>
      </c>
      <c r="N6" s="7">
        <v>767499</v>
      </c>
      <c r="O6" s="7">
        <v>1745811</v>
      </c>
      <c r="P6" s="7">
        <v>2274.6752764498715</v>
      </c>
      <c r="Q6" s="7">
        <v>28461</v>
      </c>
      <c r="R6" s="7">
        <v>30240</v>
      </c>
      <c r="S6" s="7">
        <v>1062.5065879624749</v>
      </c>
    </row>
    <row r="7" spans="1:388" s="11" customFormat="1" ht="27.95" customHeight="1">
      <c r="A7" s="7" t="s">
        <v>95</v>
      </c>
      <c r="B7" s="7">
        <v>1531493</v>
      </c>
      <c r="C7" s="7">
        <v>5072248.47</v>
      </c>
      <c r="D7" s="7">
        <v>3311.9632084508385</v>
      </c>
      <c r="E7" s="7">
        <v>871387</v>
      </c>
      <c r="F7" s="7">
        <v>2179413.6100000003</v>
      </c>
      <c r="G7" s="7">
        <v>2501.0857517957006</v>
      </c>
      <c r="H7" s="7">
        <v>278030</v>
      </c>
      <c r="I7" s="7">
        <v>315066.59999999998</v>
      </c>
      <c r="J7" s="7">
        <v>1133.2108045894327</v>
      </c>
      <c r="K7" s="7">
        <v>10339</v>
      </c>
      <c r="L7" s="7">
        <v>10021.25</v>
      </c>
      <c r="M7" s="7">
        <v>969.26685366089555</v>
      </c>
      <c r="N7" s="7">
        <v>765316.73532390315</v>
      </c>
      <c r="O7" s="7">
        <v>1846142.2943852993</v>
      </c>
      <c r="P7" s="7">
        <v>2412.2591460174472</v>
      </c>
      <c r="Q7" s="7">
        <v>27965.550281634558</v>
      </c>
      <c r="R7" s="7">
        <v>34829.83384190224</v>
      </c>
      <c r="S7" s="7">
        <v>1245.4549791131974</v>
      </c>
    </row>
    <row r="8" spans="1:388" s="11" customFormat="1" ht="27.95" customHeight="1">
      <c r="A8" s="7" t="s">
        <v>96</v>
      </c>
      <c r="B8" s="7">
        <v>1420570</v>
      </c>
      <c r="C8" s="7">
        <v>4504503</v>
      </c>
      <c r="D8" s="7">
        <v>3170.9123802417339</v>
      </c>
      <c r="E8" s="7">
        <v>849635</v>
      </c>
      <c r="F8" s="7">
        <v>1999010</v>
      </c>
      <c r="G8" s="7">
        <v>2352.7867849135218</v>
      </c>
      <c r="H8" s="7">
        <v>274350</v>
      </c>
      <c r="I8" s="7">
        <v>305588</v>
      </c>
      <c r="J8" s="7">
        <v>1113.8618552943319</v>
      </c>
      <c r="K8" s="7">
        <v>10681</v>
      </c>
      <c r="L8" s="7">
        <v>10056</v>
      </c>
      <c r="M8" s="7">
        <v>941.48487969291261</v>
      </c>
      <c r="N8" s="7">
        <v>759843</v>
      </c>
      <c r="O8" s="7">
        <v>1882220</v>
      </c>
      <c r="P8" s="7">
        <v>2477.116983376829</v>
      </c>
      <c r="Q8" s="7">
        <v>28989</v>
      </c>
      <c r="R8" s="7">
        <v>36973</v>
      </c>
      <c r="S8" s="7">
        <v>1275.4148125150919</v>
      </c>
    </row>
    <row r="9" spans="1:388" s="11" customFormat="1" ht="27.95" customHeight="1">
      <c r="A9" s="7" t="s">
        <v>97</v>
      </c>
      <c r="B9" s="7">
        <v>1486951</v>
      </c>
      <c r="C9" s="7">
        <v>5047047</v>
      </c>
      <c r="D9" s="7">
        <v>3394</v>
      </c>
      <c r="E9" s="7">
        <v>928761</v>
      </c>
      <c r="F9" s="7">
        <v>2283222</v>
      </c>
      <c r="G9" s="7">
        <v>2458</v>
      </c>
      <c r="H9" s="7">
        <v>271183</v>
      </c>
      <c r="I9" s="7">
        <v>304105</v>
      </c>
      <c r="J9" s="7">
        <v>1121</v>
      </c>
      <c r="K9" s="7">
        <v>10510</v>
      </c>
      <c r="L9" s="7">
        <v>10335</v>
      </c>
      <c r="M9" s="7">
        <v>983</v>
      </c>
      <c r="N9" s="7">
        <v>754474</v>
      </c>
      <c r="O9" s="7">
        <v>1883147</v>
      </c>
      <c r="P9" s="7">
        <v>2496</v>
      </c>
      <c r="Q9" s="7">
        <v>28173</v>
      </c>
      <c r="R9" s="7">
        <v>34824</v>
      </c>
      <c r="S9" s="7">
        <v>1236</v>
      </c>
    </row>
    <row r="10" spans="1:388" s="8" customFormat="1" ht="27.95" customHeight="1">
      <c r="A10" s="7" t="s">
        <v>98</v>
      </c>
      <c r="B10" s="7">
        <v>1425346</v>
      </c>
      <c r="C10" s="7">
        <v>4788612</v>
      </c>
      <c r="D10" s="7">
        <v>3360</v>
      </c>
      <c r="E10" s="7">
        <v>882395</v>
      </c>
      <c r="F10" s="7">
        <v>2145291</v>
      </c>
      <c r="G10" s="7">
        <v>2431</v>
      </c>
      <c r="H10" s="7">
        <v>268050</v>
      </c>
      <c r="I10" s="7">
        <v>308488</v>
      </c>
      <c r="J10" s="7">
        <v>1151</v>
      </c>
      <c r="K10" s="7">
        <v>10819</v>
      </c>
      <c r="L10" s="7">
        <v>10870</v>
      </c>
      <c r="M10" s="7">
        <v>1005</v>
      </c>
      <c r="N10" s="7">
        <v>762373</v>
      </c>
      <c r="O10" s="7">
        <v>1975625</v>
      </c>
      <c r="P10" s="7">
        <v>2591</v>
      </c>
      <c r="Q10" s="7">
        <v>28053</v>
      </c>
      <c r="R10" s="7">
        <v>37354</v>
      </c>
      <c r="S10" s="7">
        <v>1332</v>
      </c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9"/>
      <c r="BI10" s="9"/>
      <c r="BJ10" s="9"/>
      <c r="BK10" s="9"/>
      <c r="BL10" s="9"/>
      <c r="BM10" s="9"/>
      <c r="BN10" s="9"/>
      <c r="BO10" s="9"/>
      <c r="BP10" s="9"/>
      <c r="BQ10" s="9"/>
      <c r="BR10" s="9"/>
      <c r="BS10" s="9"/>
      <c r="BT10" s="9"/>
      <c r="BU10" s="9"/>
      <c r="BV10" s="9"/>
      <c r="BW10" s="9"/>
      <c r="BX10" s="9"/>
      <c r="BY10" s="9"/>
      <c r="BZ10" s="9"/>
      <c r="CA10" s="9"/>
      <c r="CB10" s="9"/>
      <c r="CC10" s="9"/>
      <c r="CD10" s="9"/>
      <c r="CE10" s="9"/>
      <c r="CF10" s="9"/>
      <c r="CG10" s="9"/>
      <c r="CH10" s="9"/>
      <c r="CI10" s="9"/>
      <c r="CJ10" s="9"/>
      <c r="CK10" s="9"/>
      <c r="CL10" s="9"/>
      <c r="CM10" s="9"/>
      <c r="CN10" s="9"/>
      <c r="CO10" s="9"/>
      <c r="CP10" s="9"/>
      <c r="CQ10" s="9"/>
      <c r="CR10" s="9"/>
      <c r="CS10" s="9"/>
      <c r="CT10" s="9"/>
      <c r="CU10" s="9"/>
      <c r="CV10" s="9"/>
      <c r="CW10" s="9"/>
      <c r="CX10" s="9"/>
      <c r="CY10" s="9"/>
      <c r="CZ10" s="9"/>
      <c r="DA10" s="9"/>
      <c r="DB10" s="9"/>
      <c r="DC10" s="9"/>
      <c r="DD10" s="9"/>
      <c r="DE10" s="9"/>
      <c r="DF10" s="9"/>
      <c r="DG10" s="9"/>
      <c r="DH10" s="9"/>
      <c r="DI10" s="9"/>
      <c r="DJ10" s="9"/>
      <c r="DK10" s="9"/>
      <c r="DL10" s="9"/>
      <c r="DM10" s="9"/>
      <c r="DN10" s="9"/>
      <c r="DO10" s="9"/>
      <c r="DP10" s="9"/>
      <c r="DQ10" s="9"/>
      <c r="DR10" s="9"/>
      <c r="DS10" s="9"/>
      <c r="DT10" s="9"/>
      <c r="DU10" s="9"/>
      <c r="DV10" s="9"/>
      <c r="DW10" s="9"/>
      <c r="DX10" s="9"/>
      <c r="DY10" s="9"/>
      <c r="DZ10" s="9"/>
      <c r="EA10" s="9"/>
      <c r="EB10" s="9"/>
      <c r="EC10" s="9"/>
      <c r="ED10" s="9"/>
      <c r="EE10" s="9"/>
      <c r="EF10" s="9"/>
      <c r="EG10" s="9"/>
      <c r="EH10" s="9"/>
      <c r="EI10" s="9"/>
      <c r="EJ10" s="9"/>
      <c r="EK10" s="9"/>
      <c r="EL10" s="9"/>
      <c r="EM10" s="9"/>
      <c r="EN10" s="9"/>
      <c r="EO10" s="9"/>
      <c r="EP10" s="9"/>
      <c r="EQ10" s="9"/>
      <c r="ER10" s="9"/>
      <c r="ES10" s="9"/>
      <c r="ET10" s="9"/>
      <c r="EU10" s="9"/>
      <c r="EV10" s="9"/>
      <c r="EW10" s="9"/>
      <c r="EX10" s="9"/>
      <c r="EY10" s="9"/>
      <c r="EZ10" s="9"/>
      <c r="FA10" s="9"/>
      <c r="FB10" s="9"/>
      <c r="FC10" s="9"/>
      <c r="FD10" s="9"/>
      <c r="FE10" s="9"/>
      <c r="FF10" s="9"/>
      <c r="FG10" s="9"/>
      <c r="FH10" s="9"/>
      <c r="FI10" s="9"/>
      <c r="FJ10" s="9"/>
      <c r="FK10" s="9"/>
      <c r="FL10" s="9"/>
      <c r="FM10" s="9"/>
      <c r="FN10" s="9"/>
      <c r="FO10" s="9"/>
      <c r="FP10" s="9"/>
      <c r="FQ10" s="9"/>
      <c r="FR10" s="9"/>
      <c r="FS10" s="9"/>
      <c r="FT10" s="9"/>
      <c r="FU10" s="9"/>
      <c r="FV10" s="9"/>
      <c r="FW10" s="9"/>
      <c r="FX10" s="9"/>
      <c r="FY10" s="9"/>
      <c r="FZ10" s="9"/>
      <c r="GA10" s="9"/>
      <c r="GB10" s="9"/>
      <c r="GC10" s="9"/>
      <c r="GD10" s="9"/>
      <c r="GE10" s="9"/>
      <c r="GF10" s="9"/>
      <c r="GG10" s="9"/>
      <c r="GH10" s="9"/>
      <c r="GI10" s="9"/>
      <c r="GJ10" s="9"/>
      <c r="GK10" s="9"/>
      <c r="GL10" s="9"/>
      <c r="GM10" s="9"/>
      <c r="GN10" s="9"/>
      <c r="GO10" s="9"/>
      <c r="GP10" s="9"/>
      <c r="GQ10" s="9"/>
      <c r="GR10" s="9"/>
      <c r="GS10" s="9"/>
      <c r="GT10" s="9"/>
      <c r="GU10" s="9"/>
      <c r="GV10" s="9"/>
      <c r="GW10" s="9"/>
      <c r="GX10" s="9"/>
      <c r="GY10" s="9"/>
      <c r="GZ10" s="9"/>
      <c r="HA10" s="9"/>
      <c r="HB10" s="9"/>
      <c r="HC10" s="9"/>
      <c r="HD10" s="9"/>
      <c r="HE10" s="9"/>
      <c r="HF10" s="9"/>
      <c r="HG10" s="9"/>
      <c r="HH10" s="9"/>
      <c r="HI10" s="9"/>
      <c r="HJ10" s="9"/>
      <c r="HK10" s="9"/>
      <c r="HL10" s="9"/>
      <c r="HM10" s="9"/>
      <c r="HN10" s="9"/>
      <c r="HO10" s="9"/>
      <c r="HP10" s="9"/>
      <c r="HQ10" s="9"/>
      <c r="HR10" s="9"/>
      <c r="HS10" s="9"/>
      <c r="HT10" s="9"/>
      <c r="HU10" s="9"/>
      <c r="HV10" s="9"/>
      <c r="HW10" s="9"/>
      <c r="HX10" s="9"/>
      <c r="HY10" s="9"/>
      <c r="HZ10" s="9"/>
      <c r="IA10" s="9"/>
      <c r="IB10" s="9"/>
      <c r="IC10" s="9"/>
      <c r="ID10" s="9"/>
      <c r="IE10" s="9"/>
      <c r="IF10" s="9"/>
      <c r="IG10" s="9"/>
      <c r="IH10" s="9"/>
      <c r="II10" s="9"/>
      <c r="IJ10" s="9"/>
      <c r="IK10" s="9"/>
      <c r="IL10" s="9"/>
      <c r="IM10" s="9"/>
      <c r="IN10" s="9"/>
      <c r="IO10" s="9"/>
      <c r="IP10" s="9"/>
      <c r="IQ10" s="9"/>
      <c r="IR10" s="9"/>
      <c r="IS10" s="9"/>
      <c r="IT10" s="9"/>
      <c r="IU10" s="9"/>
      <c r="IV10" s="9"/>
      <c r="IW10" s="9"/>
      <c r="IX10" s="9"/>
      <c r="IY10" s="9"/>
      <c r="IZ10" s="9"/>
      <c r="JA10" s="9"/>
      <c r="JB10" s="9"/>
      <c r="JC10" s="9"/>
      <c r="JD10" s="9"/>
      <c r="JE10" s="9"/>
      <c r="JF10" s="9"/>
      <c r="JG10" s="9"/>
      <c r="JH10" s="9"/>
      <c r="JI10" s="9"/>
      <c r="JJ10" s="9"/>
      <c r="JK10" s="9"/>
      <c r="JL10" s="9"/>
      <c r="JM10" s="9"/>
      <c r="JN10" s="9"/>
      <c r="JO10" s="9"/>
      <c r="JP10" s="9"/>
      <c r="JQ10" s="9"/>
      <c r="JR10" s="9"/>
      <c r="JS10" s="9"/>
      <c r="JT10" s="9"/>
      <c r="JU10" s="9"/>
      <c r="JV10" s="9"/>
      <c r="JW10" s="9"/>
      <c r="JX10" s="9"/>
      <c r="JY10" s="9"/>
      <c r="JZ10" s="9"/>
      <c r="KA10" s="9"/>
      <c r="KB10" s="9"/>
      <c r="KC10" s="9"/>
      <c r="KD10" s="9"/>
      <c r="KE10" s="9"/>
      <c r="KF10" s="9"/>
      <c r="KG10" s="9"/>
      <c r="KH10" s="9"/>
      <c r="KI10" s="9"/>
      <c r="KJ10" s="9"/>
      <c r="KK10" s="9"/>
      <c r="KL10" s="9"/>
      <c r="KM10" s="9"/>
      <c r="KN10" s="9"/>
      <c r="KO10" s="9"/>
      <c r="KP10" s="9"/>
      <c r="KQ10" s="9"/>
      <c r="KR10" s="9"/>
      <c r="KS10" s="9"/>
      <c r="KT10" s="9"/>
      <c r="KU10" s="9"/>
      <c r="KV10" s="9"/>
      <c r="KW10" s="9"/>
      <c r="KX10" s="9"/>
      <c r="KY10" s="9"/>
      <c r="KZ10" s="9"/>
      <c r="LA10" s="9"/>
      <c r="LB10" s="9"/>
      <c r="LC10" s="9"/>
      <c r="LD10" s="9"/>
      <c r="LE10" s="9"/>
      <c r="LF10" s="9"/>
      <c r="LG10" s="9"/>
      <c r="LH10" s="9"/>
      <c r="LI10" s="9"/>
      <c r="LJ10" s="9"/>
      <c r="LK10" s="9"/>
      <c r="LL10" s="9"/>
      <c r="LM10" s="9"/>
      <c r="LN10" s="9"/>
      <c r="LO10" s="9"/>
      <c r="LP10" s="9"/>
      <c r="LQ10" s="9"/>
      <c r="LR10" s="9"/>
      <c r="LS10" s="9"/>
      <c r="LT10" s="9"/>
      <c r="LU10" s="9"/>
      <c r="LV10" s="9"/>
      <c r="LW10" s="9"/>
      <c r="LX10" s="9"/>
      <c r="LY10" s="9"/>
      <c r="LZ10" s="9"/>
      <c r="MA10" s="9"/>
      <c r="MB10" s="9"/>
      <c r="MC10" s="9"/>
      <c r="MD10" s="9"/>
      <c r="ME10" s="9"/>
      <c r="MF10" s="9"/>
      <c r="MG10" s="9"/>
      <c r="MH10" s="9"/>
      <c r="MI10" s="9"/>
      <c r="MJ10" s="9"/>
      <c r="MK10" s="9"/>
      <c r="ML10" s="9"/>
      <c r="MM10" s="9"/>
      <c r="MN10" s="9"/>
      <c r="MO10" s="9"/>
      <c r="MP10" s="9"/>
      <c r="MQ10" s="9"/>
      <c r="MR10" s="9"/>
      <c r="MS10" s="9"/>
      <c r="MT10" s="9"/>
      <c r="MU10" s="9"/>
      <c r="MV10" s="9"/>
      <c r="MW10" s="9"/>
      <c r="MX10" s="9"/>
      <c r="MY10" s="9"/>
      <c r="MZ10" s="9"/>
      <c r="NA10" s="9"/>
      <c r="NB10" s="9"/>
      <c r="NC10" s="9"/>
      <c r="ND10" s="9"/>
      <c r="NE10" s="9"/>
      <c r="NF10" s="9"/>
      <c r="NG10" s="9"/>
      <c r="NH10" s="9"/>
      <c r="NI10" s="9"/>
      <c r="NJ10" s="9"/>
      <c r="NK10" s="9"/>
      <c r="NL10" s="9"/>
      <c r="NM10" s="9"/>
      <c r="NN10" s="9"/>
      <c r="NO10" s="9"/>
      <c r="NP10" s="9"/>
      <c r="NQ10" s="9"/>
      <c r="NR10" s="9"/>
      <c r="NS10" s="9"/>
      <c r="NT10" s="9"/>
      <c r="NU10" s="9"/>
      <c r="NV10" s="9"/>
      <c r="NW10" s="9"/>
      <c r="NX10" s="9"/>
    </row>
    <row r="11" spans="1:388" s="9" customFormat="1" ht="27.95" customHeight="1">
      <c r="A11" s="7" t="s">
        <v>99</v>
      </c>
      <c r="B11" s="7">
        <v>1362908.2</v>
      </c>
      <c r="C11" s="7">
        <v>4299078.7300000004</v>
      </c>
      <c r="D11" s="7">
        <v>3154.3421119632271</v>
      </c>
      <c r="E11" s="7">
        <v>891583</v>
      </c>
      <c r="F11" s="7">
        <v>2231517</v>
      </c>
      <c r="G11" s="7">
        <v>2502.8707366560375</v>
      </c>
      <c r="H11" s="7">
        <v>266799</v>
      </c>
      <c r="I11" s="7">
        <v>302396.84999999998</v>
      </c>
      <c r="J11" s="7">
        <v>1133.4257249839768</v>
      </c>
      <c r="K11" s="7">
        <v>10842</v>
      </c>
      <c r="L11" s="7">
        <v>11640.5</v>
      </c>
      <c r="M11" s="7">
        <v>1073.648773289061</v>
      </c>
      <c r="N11" s="7">
        <v>745823.16399999999</v>
      </c>
      <c r="O11" s="7">
        <v>1736848.58</v>
      </c>
      <c r="P11" s="7">
        <v>2328.7672786735811</v>
      </c>
      <c r="Q11" s="7">
        <v>28361.315170000002</v>
      </c>
      <c r="R11" s="7">
        <v>32800.907814000006</v>
      </c>
      <c r="S11" s="7">
        <v>1156.5369101322958</v>
      </c>
      <c r="T11" s="19"/>
    </row>
    <row r="12" spans="1:388" s="9" customFormat="1" ht="27.95" customHeight="1">
      <c r="A12" s="7" t="s">
        <v>100</v>
      </c>
      <c r="B12" s="7">
        <v>1552469</v>
      </c>
      <c r="C12" s="7">
        <v>5230326.5</v>
      </c>
      <c r="D12" s="7">
        <v>3369.0376426195949</v>
      </c>
      <c r="E12" s="7">
        <v>900288</v>
      </c>
      <c r="F12" s="7">
        <v>2300121</v>
      </c>
      <c r="G12" s="7">
        <v>2554.8724408189378</v>
      </c>
      <c r="H12" s="7">
        <v>263596</v>
      </c>
      <c r="I12" s="7">
        <v>306704</v>
      </c>
      <c r="J12" s="7">
        <v>1163.5381417016949</v>
      </c>
      <c r="K12" s="7">
        <v>11090</v>
      </c>
      <c r="L12" s="7">
        <v>12039</v>
      </c>
      <c r="M12" s="7">
        <v>1085.5725879170425</v>
      </c>
      <c r="N12" s="7">
        <v>735850.06</v>
      </c>
      <c r="O12" s="7">
        <v>1879191.46</v>
      </c>
      <c r="P12" s="7">
        <v>2553.7695274496546</v>
      </c>
      <c r="Q12" s="7">
        <v>27370.240060000004</v>
      </c>
      <c r="R12" s="7">
        <v>30510.360943999996</v>
      </c>
      <c r="S12" s="7">
        <v>1114.7275609244325</v>
      </c>
      <c r="T12" s="19"/>
    </row>
    <row r="13" spans="1:388" s="13" customFormat="1" ht="27.95" customHeight="1" thickBot="1">
      <c r="A13" s="12" t="s">
        <v>116</v>
      </c>
      <c r="B13" s="12">
        <v>1469545</v>
      </c>
      <c r="C13" s="12">
        <v>5151924.92</v>
      </c>
      <c r="D13" s="12">
        <v>3505.7959572520745</v>
      </c>
      <c r="E13" s="12">
        <v>954157.75</v>
      </c>
      <c r="F13" s="12">
        <v>2555847.04</v>
      </c>
      <c r="G13" s="12">
        <v>2678.6420170040019</v>
      </c>
      <c r="H13" s="12">
        <v>263496.5</v>
      </c>
      <c r="I13" s="12">
        <v>313986.59999999998</v>
      </c>
      <c r="J13" s="12">
        <v>1191.6158279142226</v>
      </c>
      <c r="K13" s="12">
        <v>10295.799999999999</v>
      </c>
      <c r="L13" s="12">
        <v>11471.6</v>
      </c>
      <c r="M13" s="12">
        <v>1114.2019075739622</v>
      </c>
      <c r="N13" s="12">
        <v>706843</v>
      </c>
      <c r="O13" s="12">
        <v>1949001.0330000001</v>
      </c>
      <c r="P13" s="12">
        <v>2756.5764005411725</v>
      </c>
      <c r="Q13" s="12">
        <v>24647.737553999999</v>
      </c>
      <c r="R13" s="12">
        <v>30510.360944</v>
      </c>
      <c r="S13" s="12">
        <v>1237.8564514148916</v>
      </c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B13" s="18"/>
      <c r="FC13" s="18"/>
      <c r="FD13" s="18"/>
      <c r="FE13" s="18"/>
      <c r="FF13" s="18"/>
      <c r="FG13" s="18"/>
      <c r="FH13" s="18"/>
      <c r="FI13" s="18"/>
      <c r="FJ13" s="18"/>
      <c r="FK13" s="18"/>
      <c r="FL13" s="18"/>
      <c r="FM13" s="18"/>
      <c r="FN13" s="18"/>
      <c r="FO13" s="18"/>
      <c r="FP13" s="18"/>
      <c r="FQ13" s="18"/>
      <c r="FR13" s="18"/>
      <c r="FS13" s="18"/>
      <c r="FT13" s="18"/>
      <c r="FU13" s="18"/>
      <c r="FV13" s="18"/>
      <c r="FW13" s="18"/>
      <c r="FX13" s="18"/>
      <c r="FY13" s="18"/>
      <c r="FZ13" s="18"/>
      <c r="GA13" s="18"/>
      <c r="GB13" s="18"/>
      <c r="GC13" s="18"/>
      <c r="GD13" s="18"/>
      <c r="GE13" s="18"/>
      <c r="GF13" s="18"/>
      <c r="GG13" s="18"/>
      <c r="GH13" s="18"/>
      <c r="GI13" s="18"/>
      <c r="GJ13" s="18"/>
      <c r="GK13" s="18"/>
      <c r="GL13" s="18"/>
      <c r="GM13" s="18"/>
      <c r="GN13" s="18"/>
      <c r="GO13" s="18"/>
      <c r="GP13" s="18"/>
      <c r="GQ13" s="18"/>
      <c r="GR13" s="18"/>
      <c r="GS13" s="18"/>
      <c r="GT13" s="18"/>
      <c r="GU13" s="18"/>
      <c r="GV13" s="18"/>
      <c r="GW13" s="18"/>
      <c r="GX13" s="18"/>
      <c r="GY13" s="18"/>
      <c r="GZ13" s="18"/>
      <c r="HA13" s="18"/>
      <c r="HB13" s="18"/>
      <c r="HC13" s="18"/>
      <c r="HD13" s="18"/>
      <c r="HE13" s="18"/>
      <c r="HF13" s="18"/>
      <c r="HG13" s="18"/>
      <c r="HH13" s="18"/>
      <c r="HI13" s="18"/>
      <c r="HJ13" s="18"/>
      <c r="HK13" s="18"/>
      <c r="HL13" s="18"/>
      <c r="HM13" s="18"/>
      <c r="HN13" s="18"/>
      <c r="HO13" s="18"/>
      <c r="HP13" s="18"/>
      <c r="HQ13" s="18"/>
      <c r="HR13" s="18"/>
      <c r="HS13" s="18"/>
      <c r="HT13" s="18"/>
      <c r="HU13" s="18"/>
      <c r="HV13" s="18"/>
      <c r="HW13" s="18"/>
      <c r="HX13" s="18"/>
      <c r="HY13" s="18"/>
      <c r="HZ13" s="18"/>
      <c r="IA13" s="18"/>
      <c r="IB13" s="18"/>
      <c r="IC13" s="18"/>
      <c r="ID13" s="18"/>
      <c r="IE13" s="18"/>
      <c r="IF13" s="18"/>
      <c r="IG13" s="18"/>
      <c r="IH13" s="18"/>
      <c r="II13" s="18"/>
      <c r="IJ13" s="18"/>
      <c r="IK13" s="18"/>
      <c r="IL13" s="18"/>
      <c r="IM13" s="18"/>
      <c r="IN13" s="18"/>
      <c r="IO13" s="18"/>
      <c r="IP13" s="18"/>
      <c r="IQ13" s="18"/>
      <c r="IR13" s="18"/>
      <c r="IS13" s="18"/>
      <c r="IT13" s="18"/>
      <c r="IU13" s="18"/>
      <c r="IV13" s="18"/>
      <c r="IW13" s="18"/>
      <c r="IX13" s="18"/>
      <c r="IY13" s="18"/>
      <c r="IZ13" s="18"/>
      <c r="JA13" s="18"/>
      <c r="JB13" s="18"/>
      <c r="JC13" s="18"/>
      <c r="JD13" s="18"/>
      <c r="JE13" s="18"/>
      <c r="JF13" s="18"/>
      <c r="JG13" s="18"/>
      <c r="JH13" s="18"/>
      <c r="JI13" s="18"/>
      <c r="JJ13" s="18"/>
      <c r="JK13" s="18"/>
      <c r="JL13" s="18"/>
      <c r="JM13" s="18"/>
      <c r="JN13" s="18"/>
      <c r="JO13" s="18"/>
      <c r="JP13" s="18"/>
      <c r="JQ13" s="18"/>
      <c r="JR13" s="18"/>
      <c r="JS13" s="18"/>
      <c r="JT13" s="18"/>
      <c r="JU13" s="18"/>
      <c r="JV13" s="18"/>
      <c r="JW13" s="18"/>
      <c r="JX13" s="18"/>
      <c r="JY13" s="18"/>
      <c r="JZ13" s="18"/>
      <c r="KA13" s="18"/>
      <c r="KB13" s="18"/>
      <c r="KC13" s="18"/>
      <c r="KD13" s="18"/>
      <c r="KE13" s="18"/>
      <c r="KF13" s="18"/>
      <c r="KG13" s="18"/>
      <c r="KH13" s="18"/>
      <c r="KI13" s="18"/>
      <c r="KJ13" s="18"/>
      <c r="KK13" s="18"/>
      <c r="KL13" s="18"/>
      <c r="KM13" s="18"/>
      <c r="KN13" s="18"/>
      <c r="KO13" s="18"/>
      <c r="KP13" s="18"/>
      <c r="KQ13" s="18"/>
      <c r="KR13" s="18"/>
      <c r="KS13" s="18"/>
      <c r="KT13" s="18"/>
      <c r="KU13" s="18"/>
      <c r="KV13" s="18"/>
      <c r="KW13" s="18"/>
      <c r="KX13" s="18"/>
      <c r="KY13" s="18"/>
      <c r="KZ13" s="18"/>
      <c r="LA13" s="18"/>
      <c r="LB13" s="18"/>
      <c r="LC13" s="18"/>
      <c r="LD13" s="18"/>
      <c r="LE13" s="18"/>
      <c r="LF13" s="18"/>
      <c r="LG13" s="18"/>
      <c r="LH13" s="18"/>
      <c r="LI13" s="18"/>
      <c r="LJ13" s="18"/>
      <c r="LK13" s="18"/>
      <c r="LL13" s="18"/>
      <c r="LM13" s="18"/>
      <c r="LN13" s="18"/>
      <c r="LO13" s="18"/>
      <c r="LP13" s="18"/>
      <c r="LQ13" s="18"/>
      <c r="LR13" s="18"/>
      <c r="LS13" s="18"/>
      <c r="LT13" s="18"/>
      <c r="LU13" s="18"/>
      <c r="LV13" s="18"/>
      <c r="LW13" s="18"/>
      <c r="LX13" s="18"/>
      <c r="LY13" s="18"/>
      <c r="LZ13" s="18"/>
      <c r="MA13" s="18"/>
      <c r="MB13" s="18"/>
      <c r="MC13" s="18"/>
      <c r="MD13" s="18"/>
      <c r="ME13" s="18"/>
      <c r="MF13" s="18"/>
      <c r="MG13" s="18"/>
      <c r="MH13" s="18"/>
      <c r="MI13" s="18"/>
      <c r="MJ13" s="18"/>
      <c r="MK13" s="18"/>
      <c r="ML13" s="18"/>
      <c r="MM13" s="18"/>
      <c r="MN13" s="18"/>
      <c r="MO13" s="18"/>
      <c r="MP13" s="18"/>
      <c r="MQ13" s="18"/>
      <c r="MR13" s="18"/>
      <c r="MS13" s="18"/>
      <c r="MT13" s="18"/>
      <c r="MU13" s="18"/>
      <c r="MV13" s="18"/>
      <c r="MW13" s="18"/>
      <c r="MX13" s="18"/>
      <c r="MY13" s="18"/>
      <c r="MZ13" s="18"/>
      <c r="NA13" s="18"/>
      <c r="NB13" s="18"/>
      <c r="NC13" s="18"/>
      <c r="ND13" s="18"/>
      <c r="NE13" s="18"/>
      <c r="NF13" s="18"/>
      <c r="NG13" s="18"/>
      <c r="NH13" s="18"/>
      <c r="NI13" s="18"/>
      <c r="NJ13" s="18"/>
      <c r="NK13" s="18"/>
      <c r="NL13" s="18"/>
      <c r="NM13" s="18"/>
      <c r="NN13" s="18"/>
      <c r="NO13" s="18"/>
      <c r="NP13" s="18"/>
      <c r="NQ13" s="18"/>
      <c r="NR13" s="18"/>
      <c r="NS13" s="18"/>
      <c r="NT13" s="18"/>
      <c r="NU13" s="18"/>
      <c r="NV13" s="18"/>
      <c r="NW13" s="18"/>
      <c r="NX13" s="18"/>
    </row>
    <row r="14" spans="1:388" ht="16.5" thickTop="1"/>
  </sheetData>
  <mergeCells count="7">
    <mergeCell ref="A1:S1"/>
    <mergeCell ref="B2:D2"/>
    <mergeCell ref="E2:G2"/>
    <mergeCell ref="H2:J2"/>
    <mergeCell ref="K2:M2"/>
    <mergeCell ref="N2:P2"/>
    <mergeCell ref="Q2:S2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1:S29"/>
  <sheetViews>
    <sheetView topLeftCell="A14" workbookViewId="0">
      <selection activeCell="K24" sqref="K24"/>
    </sheetView>
  </sheetViews>
  <sheetFormatPr defaultRowHeight="15"/>
  <cols>
    <col min="1" max="1" width="5.44140625" style="106" customWidth="1"/>
    <col min="2" max="2" width="13.109375" style="106" bestFit="1" customWidth="1"/>
    <col min="3" max="4" width="11.21875" style="106" customWidth="1"/>
    <col min="5" max="5" width="11" style="106" customWidth="1"/>
    <col min="6" max="6" width="10.33203125" style="106" customWidth="1"/>
    <col min="7" max="8" width="10.5546875" style="106" customWidth="1"/>
    <col min="9" max="9" width="10.77734375" style="106" customWidth="1"/>
    <col min="10" max="16384" width="8.88671875" style="106"/>
  </cols>
  <sheetData>
    <row r="1" spans="1:19" ht="15.75">
      <c r="A1" s="868" t="s">
        <v>2219</v>
      </c>
      <c r="B1" s="868"/>
      <c r="C1" s="868"/>
      <c r="D1" s="868"/>
      <c r="E1" s="868"/>
      <c r="F1" s="868"/>
      <c r="G1" s="868"/>
      <c r="H1" s="868"/>
      <c r="I1" s="868"/>
    </row>
    <row r="2" spans="1:19">
      <c r="A2" s="107"/>
      <c r="B2" s="107"/>
      <c r="C2" s="107"/>
      <c r="D2" s="107"/>
      <c r="E2" s="107"/>
      <c r="F2" s="107"/>
      <c r="G2" s="107"/>
      <c r="H2" s="107"/>
      <c r="I2" s="107"/>
    </row>
    <row r="3" spans="1:19" ht="27" customHeight="1">
      <c r="A3" s="108" t="s">
        <v>215</v>
      </c>
      <c r="B3" s="109" t="s">
        <v>129</v>
      </c>
      <c r="C3" s="869" t="s">
        <v>216</v>
      </c>
      <c r="D3" s="870"/>
      <c r="E3" s="869" t="s">
        <v>217</v>
      </c>
      <c r="F3" s="871"/>
      <c r="G3" s="870"/>
      <c r="H3" s="869" t="s">
        <v>213</v>
      </c>
      <c r="I3" s="870"/>
    </row>
    <row r="4" spans="1:19" ht="31.5">
      <c r="A4" s="110"/>
      <c r="B4" s="111"/>
      <c r="C4" s="112" t="s">
        <v>218</v>
      </c>
      <c r="D4" s="113" t="s">
        <v>219</v>
      </c>
      <c r="E4" s="113" t="s">
        <v>220</v>
      </c>
      <c r="F4" s="113" t="s">
        <v>218</v>
      </c>
      <c r="G4" s="113" t="s">
        <v>221</v>
      </c>
      <c r="H4" s="113" t="s">
        <v>218</v>
      </c>
      <c r="I4" s="113" t="s">
        <v>221</v>
      </c>
    </row>
    <row r="5" spans="1:19" ht="20.100000000000001" customHeight="1">
      <c r="A5" s="114">
        <v>1</v>
      </c>
      <c r="B5" s="115" t="s">
        <v>174</v>
      </c>
      <c r="C5" s="116">
        <v>7725</v>
      </c>
      <c r="D5" s="116">
        <v>11961680.605</v>
      </c>
      <c r="E5" s="116">
        <v>2962</v>
      </c>
      <c r="F5" s="116">
        <v>3718</v>
      </c>
      <c r="G5" s="116">
        <v>6863962.875</v>
      </c>
      <c r="H5" s="116">
        <f>F5+C5</f>
        <v>11443</v>
      </c>
      <c r="I5" s="116">
        <v>18825643.48</v>
      </c>
      <c r="K5" s="117"/>
      <c r="L5" s="117"/>
      <c r="M5" s="117"/>
      <c r="N5" s="117"/>
      <c r="O5" s="117"/>
      <c r="P5" s="117"/>
      <c r="Q5" s="117"/>
      <c r="R5" s="117"/>
      <c r="S5" s="117"/>
    </row>
    <row r="6" spans="1:19" ht="20.100000000000001" customHeight="1">
      <c r="A6" s="118">
        <v>2</v>
      </c>
      <c r="B6" s="119" t="s">
        <v>175</v>
      </c>
      <c r="C6" s="116">
        <v>2945</v>
      </c>
      <c r="D6" s="116">
        <v>2213192.94</v>
      </c>
      <c r="E6" s="116">
        <v>6995</v>
      </c>
      <c r="F6" s="116">
        <v>5920</v>
      </c>
      <c r="G6" s="116">
        <v>2769337.74</v>
      </c>
      <c r="H6" s="116">
        <f t="shared" ref="H6:H18" si="0">F6+C6</f>
        <v>8865</v>
      </c>
      <c r="I6" s="116">
        <v>4982530.68</v>
      </c>
      <c r="K6" s="117"/>
      <c r="L6" s="117"/>
      <c r="M6" s="117"/>
      <c r="N6" s="117"/>
      <c r="O6" s="117"/>
      <c r="P6" s="117"/>
    </row>
    <row r="7" spans="1:19" ht="20.100000000000001" customHeight="1">
      <c r="A7" s="118">
        <v>3</v>
      </c>
      <c r="B7" s="119" t="s">
        <v>222</v>
      </c>
      <c r="C7" s="116">
        <v>619</v>
      </c>
      <c r="D7" s="116">
        <v>286997.84999999998</v>
      </c>
      <c r="E7" s="116">
        <v>1140</v>
      </c>
      <c r="F7" s="116">
        <v>720</v>
      </c>
      <c r="G7" s="116">
        <v>218550.315</v>
      </c>
      <c r="H7" s="116">
        <f t="shared" si="0"/>
        <v>1339</v>
      </c>
      <c r="I7" s="116">
        <v>505548.16499999998</v>
      </c>
      <c r="K7" s="117"/>
      <c r="L7" s="117"/>
      <c r="M7" s="117"/>
      <c r="N7" s="117"/>
      <c r="O7" s="117"/>
      <c r="P7" s="117"/>
    </row>
    <row r="8" spans="1:19" ht="20.100000000000001" customHeight="1">
      <c r="A8" s="118">
        <v>4</v>
      </c>
      <c r="B8" s="119" t="s">
        <v>190</v>
      </c>
      <c r="C8" s="116">
        <v>478</v>
      </c>
      <c r="D8" s="116">
        <v>83853.179999999993</v>
      </c>
      <c r="E8" s="116">
        <v>491</v>
      </c>
      <c r="F8" s="116">
        <v>474</v>
      </c>
      <c r="G8" s="116">
        <v>99953.279999999999</v>
      </c>
      <c r="H8" s="116">
        <f t="shared" si="0"/>
        <v>952</v>
      </c>
      <c r="I8" s="116">
        <v>183806.46</v>
      </c>
      <c r="K8" s="117"/>
      <c r="L8" s="117"/>
      <c r="M8" s="117"/>
      <c r="N8" s="117"/>
      <c r="O8" s="117"/>
      <c r="P8" s="117"/>
    </row>
    <row r="9" spans="1:19" ht="20.100000000000001" customHeight="1">
      <c r="A9" s="118">
        <v>5</v>
      </c>
      <c r="B9" s="119" t="s">
        <v>223</v>
      </c>
      <c r="C9" s="116">
        <v>95</v>
      </c>
      <c r="D9" s="116">
        <v>21661.115000000002</v>
      </c>
      <c r="E9" s="116">
        <v>665</v>
      </c>
      <c r="F9" s="116">
        <v>360</v>
      </c>
      <c r="G9" s="116">
        <v>68151.16</v>
      </c>
      <c r="H9" s="116">
        <f t="shared" si="0"/>
        <v>455</v>
      </c>
      <c r="I9" s="116">
        <v>89812.275000000009</v>
      </c>
      <c r="K9" s="117"/>
      <c r="L9" s="117"/>
      <c r="M9" s="117"/>
      <c r="N9" s="117"/>
      <c r="O9" s="117"/>
      <c r="P9" s="117"/>
    </row>
    <row r="10" spans="1:19" ht="20.100000000000001" customHeight="1">
      <c r="A10" s="118">
        <v>6</v>
      </c>
      <c r="B10" s="115" t="s">
        <v>189</v>
      </c>
      <c r="C10" s="116">
        <v>58</v>
      </c>
      <c r="D10" s="116">
        <v>240</v>
      </c>
      <c r="E10" s="116">
        <v>22</v>
      </c>
      <c r="F10" s="116">
        <v>38.700000000000003</v>
      </c>
      <c r="G10" s="116">
        <v>160</v>
      </c>
      <c r="H10" s="116">
        <f t="shared" si="0"/>
        <v>96.7</v>
      </c>
      <c r="I10" s="116">
        <v>400</v>
      </c>
      <c r="K10" s="117"/>
      <c r="L10" s="117"/>
      <c r="M10" s="117"/>
      <c r="N10" s="117"/>
      <c r="O10" s="117"/>
      <c r="P10" s="117"/>
    </row>
    <row r="11" spans="1:19" ht="20.100000000000001" customHeight="1">
      <c r="A11" s="120">
        <v>7</v>
      </c>
      <c r="B11" s="115" t="s">
        <v>201</v>
      </c>
      <c r="C11" s="116">
        <v>49</v>
      </c>
      <c r="D11" s="116">
        <v>26400</v>
      </c>
      <c r="E11" s="116">
        <v>226</v>
      </c>
      <c r="F11" s="116">
        <v>32.549999999999997</v>
      </c>
      <c r="G11" s="116">
        <v>17600</v>
      </c>
      <c r="H11" s="116">
        <f t="shared" si="0"/>
        <v>81.55</v>
      </c>
      <c r="I11" s="116">
        <v>44000</v>
      </c>
      <c r="K11" s="117"/>
      <c r="L11" s="117"/>
      <c r="M11" s="117"/>
      <c r="N11" s="117"/>
      <c r="O11" s="117"/>
      <c r="P11" s="117"/>
    </row>
    <row r="12" spans="1:19" ht="20.100000000000001" customHeight="1">
      <c r="A12" s="118">
        <v>8</v>
      </c>
      <c r="B12" s="115" t="s">
        <v>224</v>
      </c>
      <c r="C12" s="116">
        <v>48.4</v>
      </c>
      <c r="D12" s="116">
        <v>6960</v>
      </c>
      <c r="E12" s="116">
        <v>112</v>
      </c>
      <c r="F12" s="116">
        <v>32.200000000000003</v>
      </c>
      <c r="G12" s="116">
        <v>4640</v>
      </c>
      <c r="H12" s="116">
        <f t="shared" si="0"/>
        <v>80.599999999999994</v>
      </c>
      <c r="I12" s="116">
        <v>11600</v>
      </c>
    </row>
    <row r="13" spans="1:19" ht="20.100000000000001" customHeight="1">
      <c r="A13" s="118">
        <v>9</v>
      </c>
      <c r="B13" s="115" t="s">
        <v>225</v>
      </c>
      <c r="C13" s="116">
        <v>76.459999999999994</v>
      </c>
      <c r="D13" s="116">
        <v>19532.88</v>
      </c>
      <c r="E13" s="116">
        <v>0</v>
      </c>
      <c r="F13" s="116">
        <v>0</v>
      </c>
      <c r="G13" s="116">
        <v>0</v>
      </c>
      <c r="H13" s="116">
        <f t="shared" si="0"/>
        <v>76.459999999999994</v>
      </c>
      <c r="I13" s="116">
        <v>19532.88</v>
      </c>
    </row>
    <row r="14" spans="1:19" ht="20.100000000000001" customHeight="1">
      <c r="A14" s="118">
        <v>10</v>
      </c>
      <c r="B14" s="115" t="s">
        <v>226</v>
      </c>
      <c r="C14" s="116">
        <v>25.5</v>
      </c>
      <c r="D14" s="116">
        <v>720</v>
      </c>
      <c r="E14" s="116">
        <v>30</v>
      </c>
      <c r="F14" s="116">
        <v>17</v>
      </c>
      <c r="G14" s="116">
        <v>480</v>
      </c>
      <c r="H14" s="116">
        <f t="shared" si="0"/>
        <v>42.5</v>
      </c>
      <c r="I14" s="116">
        <v>1200</v>
      </c>
    </row>
    <row r="15" spans="1:19" ht="20.100000000000001" customHeight="1">
      <c r="A15" s="118">
        <v>11</v>
      </c>
      <c r="B15" s="115" t="s">
        <v>197</v>
      </c>
      <c r="C15" s="116">
        <v>0</v>
      </c>
      <c r="D15" s="116">
        <v>0</v>
      </c>
      <c r="E15" s="116">
        <v>116</v>
      </c>
      <c r="F15" s="116">
        <v>38.97</v>
      </c>
      <c r="G15" s="116">
        <v>8800</v>
      </c>
      <c r="H15" s="116">
        <f t="shared" si="0"/>
        <v>38.97</v>
      </c>
      <c r="I15" s="116">
        <v>8800</v>
      </c>
    </row>
    <row r="16" spans="1:19" ht="20.100000000000001" customHeight="1">
      <c r="A16" s="118">
        <v>12</v>
      </c>
      <c r="B16" s="115" t="s">
        <v>227</v>
      </c>
      <c r="C16" s="116">
        <v>17</v>
      </c>
      <c r="D16" s="116">
        <v>1920</v>
      </c>
      <c r="E16" s="116">
        <v>17</v>
      </c>
      <c r="F16" s="116">
        <v>11.31</v>
      </c>
      <c r="G16" s="116">
        <v>1280</v>
      </c>
      <c r="H16" s="116">
        <f t="shared" si="0"/>
        <v>28.310000000000002</v>
      </c>
      <c r="I16" s="116">
        <v>3200</v>
      </c>
    </row>
    <row r="17" spans="1:9" ht="20.100000000000001" customHeight="1">
      <c r="A17" s="118">
        <v>13</v>
      </c>
      <c r="B17" s="115" t="s">
        <v>228</v>
      </c>
      <c r="C17" s="116">
        <v>2532</v>
      </c>
      <c r="D17" s="116">
        <v>65803.78</v>
      </c>
      <c r="E17" s="116">
        <v>2402.61</v>
      </c>
      <c r="F17" s="116">
        <v>2564</v>
      </c>
      <c r="G17" s="116">
        <v>61734.2</v>
      </c>
      <c r="H17" s="116">
        <f t="shared" si="0"/>
        <v>5096</v>
      </c>
      <c r="I17" s="116">
        <v>127537.982</v>
      </c>
    </row>
    <row r="18" spans="1:9" ht="20.100000000000001" customHeight="1">
      <c r="A18" s="121"/>
      <c r="B18" s="118" t="s">
        <v>213</v>
      </c>
      <c r="C18" s="116">
        <v>14668.359999999999</v>
      </c>
      <c r="D18" s="116">
        <v>14688962.35</v>
      </c>
      <c r="E18" s="116">
        <v>15178.61</v>
      </c>
      <c r="F18" s="116">
        <v>13926.73</v>
      </c>
      <c r="G18" s="116">
        <v>10114649.569999998</v>
      </c>
      <c r="H18" s="116">
        <f t="shared" si="0"/>
        <v>28595.089999999997</v>
      </c>
      <c r="I18" s="116">
        <v>24803611.921999998</v>
      </c>
    </row>
    <row r="19" spans="1:9">
      <c r="A19" s="107"/>
      <c r="B19" s="107"/>
      <c r="C19" s="107"/>
      <c r="D19" s="107"/>
      <c r="E19" s="107"/>
      <c r="F19" s="107"/>
      <c r="G19" s="107"/>
      <c r="H19" s="107"/>
      <c r="I19" s="107"/>
    </row>
    <row r="20" spans="1:9">
      <c r="A20" s="867" t="s">
        <v>214</v>
      </c>
      <c r="B20" s="867"/>
      <c r="C20" s="867"/>
      <c r="D20" s="867"/>
      <c r="E20" s="867"/>
      <c r="F20" s="867"/>
      <c r="G20" s="867"/>
      <c r="H20" s="867"/>
      <c r="I20" s="107"/>
    </row>
    <row r="21" spans="1:9" ht="18">
      <c r="A21" s="122" t="s">
        <v>229</v>
      </c>
      <c r="B21" s="123"/>
      <c r="C21" s="123"/>
      <c r="D21" s="123"/>
      <c r="E21" s="123"/>
      <c r="F21" s="123"/>
      <c r="G21" s="123"/>
      <c r="H21" s="124"/>
      <c r="I21" s="124"/>
    </row>
    <row r="22" spans="1:9">
      <c r="A22" s="107"/>
      <c r="B22" s="107"/>
      <c r="C22" s="107"/>
      <c r="D22" s="107"/>
      <c r="E22" s="107"/>
      <c r="F22" s="107"/>
      <c r="G22" s="107"/>
      <c r="H22" s="107"/>
      <c r="I22" s="107"/>
    </row>
    <row r="23" spans="1:9" ht="15.75">
      <c r="A23" s="125" t="s">
        <v>215</v>
      </c>
      <c r="B23" s="126" t="s">
        <v>230</v>
      </c>
      <c r="C23" s="872" t="s">
        <v>231</v>
      </c>
      <c r="D23" s="873"/>
      <c r="E23" s="872" t="s">
        <v>232</v>
      </c>
      <c r="F23" s="873"/>
      <c r="G23" s="127" t="s">
        <v>213</v>
      </c>
      <c r="H23" s="112"/>
      <c r="I23" s="128"/>
    </row>
    <row r="24" spans="1:9" ht="31.5">
      <c r="A24" s="110"/>
      <c r="B24" s="111"/>
      <c r="C24" s="112" t="s">
        <v>218</v>
      </c>
      <c r="D24" s="113" t="s">
        <v>221</v>
      </c>
      <c r="E24" s="113" t="s">
        <v>218</v>
      </c>
      <c r="F24" s="113" t="s">
        <v>221</v>
      </c>
      <c r="G24" s="113" t="s">
        <v>218</v>
      </c>
      <c r="H24" s="113" t="s">
        <v>221</v>
      </c>
      <c r="I24" s="128"/>
    </row>
    <row r="25" spans="1:9" ht="20.100000000000001" customHeight="1">
      <c r="A25" s="115">
        <v>1</v>
      </c>
      <c r="B25" s="115" t="s">
        <v>216</v>
      </c>
      <c r="C25" s="116"/>
      <c r="D25" s="116">
        <f>SUM(D6:D17)</f>
        <v>2727281.7450000001</v>
      </c>
      <c r="E25" s="116">
        <f>C5</f>
        <v>7725</v>
      </c>
      <c r="F25" s="116">
        <f>D5</f>
        <v>11961680.605</v>
      </c>
      <c r="G25" s="116">
        <f>C25+E25</f>
        <v>7725</v>
      </c>
      <c r="H25" s="116">
        <f>D25+F25</f>
        <v>14688962.350000001</v>
      </c>
      <c r="I25" s="129"/>
    </row>
    <row r="26" spans="1:9" ht="20.100000000000001" customHeight="1">
      <c r="A26" s="119">
        <v>2</v>
      </c>
      <c r="B26" s="119" t="s">
        <v>217</v>
      </c>
      <c r="C26" s="116">
        <f>SUM(F6:F17)</f>
        <v>10208.73</v>
      </c>
      <c r="D26" s="116">
        <f>SUM(G6:G17)</f>
        <v>3250686.6950000003</v>
      </c>
      <c r="E26" s="116">
        <f>F5</f>
        <v>3718</v>
      </c>
      <c r="F26" s="116">
        <f>G5</f>
        <v>6863962.875</v>
      </c>
      <c r="G26" s="116">
        <f>C26+E26</f>
        <v>13926.73</v>
      </c>
      <c r="H26" s="116">
        <f>D26+F26</f>
        <v>10114649.57</v>
      </c>
      <c r="I26" s="129"/>
    </row>
    <row r="27" spans="1:9" ht="20.100000000000001" customHeight="1">
      <c r="A27" s="121"/>
      <c r="B27" s="118" t="s">
        <v>213</v>
      </c>
      <c r="C27" s="116">
        <f t="shared" ref="C27:H27" si="1">SUM(C25:C26)</f>
        <v>10208.73</v>
      </c>
      <c r="D27" s="116">
        <f t="shared" si="1"/>
        <v>5977968.4400000004</v>
      </c>
      <c r="E27" s="116">
        <f t="shared" si="1"/>
        <v>11443</v>
      </c>
      <c r="F27" s="116">
        <f t="shared" si="1"/>
        <v>18825643.48</v>
      </c>
      <c r="G27" s="116">
        <f t="shared" si="1"/>
        <v>21651.73</v>
      </c>
      <c r="H27" s="116">
        <f t="shared" si="1"/>
        <v>24803611.920000002</v>
      </c>
      <c r="I27" s="107"/>
    </row>
    <row r="29" spans="1:9">
      <c r="A29" s="867" t="s">
        <v>214</v>
      </c>
      <c r="B29" s="867"/>
      <c r="C29" s="867"/>
      <c r="D29" s="867"/>
      <c r="E29" s="867"/>
      <c r="F29" s="867"/>
      <c r="G29" s="867"/>
      <c r="H29" s="867"/>
    </row>
  </sheetData>
  <mergeCells count="8">
    <mergeCell ref="A29:H29"/>
    <mergeCell ref="A20:H20"/>
    <mergeCell ref="A1:I1"/>
    <mergeCell ref="C3:D3"/>
    <mergeCell ref="E3:G3"/>
    <mergeCell ref="H3:I3"/>
    <mergeCell ref="C23:D23"/>
    <mergeCell ref="E23:F23"/>
  </mergeCells>
  <pageMargins left="0.99" right="0.46" top="1.08" bottom="0.55000000000000004" header="0.49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D39"/>
  <sheetViews>
    <sheetView tabSelected="1" workbookViewId="0">
      <selection activeCell="E1" sqref="E1"/>
    </sheetView>
  </sheetViews>
  <sheetFormatPr defaultRowHeight="15"/>
  <cols>
    <col min="1" max="1" width="13.44140625" style="42" customWidth="1"/>
    <col min="2" max="2" width="25.109375" style="42" customWidth="1"/>
    <col min="3" max="3" width="26.109375" style="42" bestFit="1" customWidth="1"/>
    <col min="4" max="16384" width="8.88671875" style="42"/>
  </cols>
  <sheetData>
    <row r="1" spans="1:4" ht="27.75" customHeight="1" thickBot="1">
      <c r="A1" s="874" t="s">
        <v>233</v>
      </c>
      <c r="B1" s="874"/>
      <c r="C1" s="874"/>
      <c r="D1" s="130"/>
    </row>
    <row r="2" spans="1:4" ht="18.75" customHeight="1" thickTop="1" thickBot="1">
      <c r="A2" s="131" t="s">
        <v>234</v>
      </c>
      <c r="B2" s="132" t="s">
        <v>235</v>
      </c>
      <c r="C2" s="132" t="s">
        <v>236</v>
      </c>
      <c r="D2" s="130"/>
    </row>
    <row r="3" spans="1:4" ht="21.95" customHeight="1" thickTop="1">
      <c r="A3" s="133" t="s">
        <v>92</v>
      </c>
      <c r="B3" s="137">
        <v>1260</v>
      </c>
      <c r="C3" s="137">
        <v>26.1</v>
      </c>
      <c r="D3" s="130"/>
    </row>
    <row r="4" spans="1:4" ht="21.95" customHeight="1">
      <c r="A4" s="133" t="s">
        <v>93</v>
      </c>
      <c r="B4" s="137">
        <v>1300</v>
      </c>
      <c r="C4" s="137">
        <v>29.4</v>
      </c>
      <c r="D4" s="130"/>
    </row>
    <row r="5" spans="1:4" ht="21.95" customHeight="1">
      <c r="A5" s="133" t="s">
        <v>94</v>
      </c>
      <c r="B5" s="137">
        <v>1380</v>
      </c>
      <c r="C5" s="137">
        <v>30.1</v>
      </c>
      <c r="D5" s="130"/>
    </row>
    <row r="6" spans="1:4" ht="21.95" customHeight="1">
      <c r="A6" s="133" t="s">
        <v>95</v>
      </c>
      <c r="B6" s="137">
        <v>1450</v>
      </c>
      <c r="C6" s="137">
        <v>31.4</v>
      </c>
      <c r="D6" s="130"/>
    </row>
    <row r="7" spans="1:4" ht="21.95" customHeight="1">
      <c r="A7" s="133" t="s">
        <v>96</v>
      </c>
      <c r="B7" s="137">
        <v>1530</v>
      </c>
      <c r="C7" s="137">
        <v>37.6</v>
      </c>
      <c r="D7" s="130"/>
    </row>
    <row r="8" spans="1:4" ht="21.95" customHeight="1">
      <c r="A8" s="133" t="s">
        <v>97</v>
      </c>
      <c r="B8" s="137">
        <v>1610</v>
      </c>
      <c r="C8" s="137">
        <v>45</v>
      </c>
      <c r="D8" s="130"/>
    </row>
    <row r="9" spans="1:4" ht="21.95" customHeight="1">
      <c r="A9" s="133" t="s">
        <v>98</v>
      </c>
      <c r="B9" s="137">
        <v>1600</v>
      </c>
      <c r="C9" s="137">
        <v>40</v>
      </c>
      <c r="D9" s="130"/>
    </row>
    <row r="10" spans="1:4" ht="21.95" customHeight="1">
      <c r="A10" s="133" t="s">
        <v>99</v>
      </c>
      <c r="B10" s="137">
        <v>1673</v>
      </c>
      <c r="C10" s="137">
        <v>52</v>
      </c>
      <c r="D10" s="130"/>
    </row>
    <row r="11" spans="1:4" ht="21.95" customHeight="1">
      <c r="A11" s="133" t="s">
        <v>100</v>
      </c>
      <c r="B11" s="137">
        <v>1757</v>
      </c>
      <c r="C11" s="137">
        <v>55</v>
      </c>
      <c r="D11" s="130"/>
    </row>
    <row r="12" spans="1:4" ht="21.95" customHeight="1">
      <c r="A12" s="149" t="s">
        <v>116</v>
      </c>
      <c r="B12" s="137">
        <v>1421</v>
      </c>
      <c r="C12" s="137">
        <v>30</v>
      </c>
      <c r="D12" s="130"/>
    </row>
    <row r="13" spans="1:4" ht="21.95" customHeight="1">
      <c r="A13" s="150"/>
      <c r="B13" s="151"/>
      <c r="C13" s="151"/>
      <c r="D13" s="130"/>
    </row>
    <row r="14" spans="1:4" ht="27" customHeight="1" thickBot="1">
      <c r="A14" s="875" t="s">
        <v>241</v>
      </c>
      <c r="B14" s="875"/>
      <c r="C14" s="875"/>
    </row>
    <row r="15" spans="1:4" ht="19.5" customHeight="1" thickTop="1">
      <c r="A15" s="136" t="s">
        <v>234</v>
      </c>
      <c r="B15" s="136" t="s">
        <v>237</v>
      </c>
      <c r="C15" s="136" t="s">
        <v>238</v>
      </c>
    </row>
    <row r="16" spans="1:4" ht="24.95" customHeight="1">
      <c r="A16" s="137" t="s">
        <v>93</v>
      </c>
      <c r="B16" s="137">
        <v>1100</v>
      </c>
      <c r="C16" s="138">
        <v>200000</v>
      </c>
    </row>
    <row r="17" spans="1:3" ht="24.95" customHeight="1">
      <c r="A17" s="139" t="s">
        <v>94</v>
      </c>
      <c r="B17" s="140">
        <v>1530</v>
      </c>
      <c r="C17" s="140">
        <v>268560</v>
      </c>
    </row>
    <row r="18" spans="1:3" ht="24.95" customHeight="1">
      <c r="A18" s="139" t="s">
        <v>95</v>
      </c>
      <c r="B18" s="140">
        <v>1530</v>
      </c>
      <c r="C18" s="140">
        <v>268560</v>
      </c>
    </row>
    <row r="19" spans="1:3" ht="24.95" customHeight="1">
      <c r="A19" s="139" t="s">
        <v>96</v>
      </c>
      <c r="B19" s="140">
        <v>1650</v>
      </c>
      <c r="C19" s="140">
        <v>289623.5294117647</v>
      </c>
    </row>
    <row r="20" spans="1:3" ht="24.95" customHeight="1">
      <c r="A20" s="133" t="s">
        <v>97</v>
      </c>
      <c r="B20" s="140">
        <v>1900</v>
      </c>
      <c r="C20" s="140">
        <v>333505</v>
      </c>
    </row>
    <row r="21" spans="1:3" ht="24.95" customHeight="1">
      <c r="A21" s="141" t="s">
        <v>98</v>
      </c>
      <c r="B21" s="140">
        <v>2700</v>
      </c>
      <c r="C21" s="140">
        <v>425000</v>
      </c>
    </row>
    <row r="22" spans="1:3" ht="24.95" customHeight="1">
      <c r="A22" s="142" t="s">
        <v>99</v>
      </c>
      <c r="B22" s="142">
        <v>9300</v>
      </c>
      <c r="C22" s="142">
        <v>1488000</v>
      </c>
    </row>
    <row r="23" spans="1:3" ht="24.95" customHeight="1">
      <c r="A23" s="142" t="s">
        <v>100</v>
      </c>
      <c r="B23" s="142">
        <v>10850</v>
      </c>
      <c r="C23" s="142">
        <v>1545000</v>
      </c>
    </row>
    <row r="24" spans="1:3" ht="24.95" customHeight="1" thickBot="1">
      <c r="A24" s="134" t="s">
        <v>116</v>
      </c>
      <c r="B24" s="135">
        <v>10500</v>
      </c>
      <c r="C24" s="135">
        <v>1540000</v>
      </c>
    </row>
    <row r="25" spans="1:3" ht="17.25" customHeight="1" thickTop="1"/>
    <row r="27" spans="1:3" ht="15.75" thickBot="1">
      <c r="A27" s="876" t="s">
        <v>239</v>
      </c>
      <c r="B27" s="876"/>
      <c r="C27" s="876"/>
    </row>
    <row r="28" spans="1:3" ht="24.75" customHeight="1" thickTop="1" thickBot="1">
      <c r="A28" s="131" t="s">
        <v>234</v>
      </c>
      <c r="B28" s="143" t="s">
        <v>240</v>
      </c>
      <c r="C28" s="143" t="s">
        <v>236</v>
      </c>
    </row>
    <row r="29" spans="1:3" ht="24.95" customHeight="1" thickTop="1">
      <c r="A29" s="139" t="s">
        <v>92</v>
      </c>
      <c r="B29" s="142">
        <v>124500</v>
      </c>
      <c r="C29" s="142">
        <v>650</v>
      </c>
    </row>
    <row r="30" spans="1:3" ht="24.95" customHeight="1">
      <c r="A30" s="139" t="s">
        <v>93</v>
      </c>
      <c r="B30" s="142">
        <v>140000</v>
      </c>
      <c r="C30" s="142">
        <v>1100</v>
      </c>
    </row>
    <row r="31" spans="1:3" ht="24.95" customHeight="1">
      <c r="A31" s="139" t="s">
        <v>94</v>
      </c>
      <c r="B31" s="144">
        <v>140850</v>
      </c>
      <c r="C31" s="144">
        <v>1365</v>
      </c>
    </row>
    <row r="32" spans="1:3" ht="24.95" customHeight="1">
      <c r="A32" s="139" t="s">
        <v>95</v>
      </c>
      <c r="B32" s="145">
        <f>C32*104</f>
        <v>156000</v>
      </c>
      <c r="C32" s="145">
        <v>1500</v>
      </c>
    </row>
    <row r="33" spans="1:3" ht="24.95" customHeight="1">
      <c r="A33" s="146" t="s">
        <v>96</v>
      </c>
      <c r="B33" s="145">
        <f>C33*104</f>
        <v>169000</v>
      </c>
      <c r="C33" s="145">
        <v>1625</v>
      </c>
    </row>
    <row r="34" spans="1:3" ht="24.95" customHeight="1">
      <c r="A34" s="146" t="s">
        <v>97</v>
      </c>
      <c r="B34" s="145">
        <v>170000</v>
      </c>
      <c r="C34" s="145">
        <v>1650</v>
      </c>
    </row>
    <row r="35" spans="1:3" ht="24.95" customHeight="1">
      <c r="A35" s="147" t="s">
        <v>98</v>
      </c>
      <c r="B35" s="148">
        <v>225000</v>
      </c>
      <c r="C35" s="148">
        <v>3000</v>
      </c>
    </row>
    <row r="36" spans="1:3" ht="24.95" customHeight="1">
      <c r="A36" s="146" t="s">
        <v>99</v>
      </c>
      <c r="B36" s="148">
        <v>232000</v>
      </c>
      <c r="C36" s="148">
        <v>3500</v>
      </c>
    </row>
    <row r="37" spans="1:3" ht="24.95" customHeight="1">
      <c r="A37" s="146" t="s">
        <v>100</v>
      </c>
      <c r="B37" s="148">
        <v>240000</v>
      </c>
      <c r="C37" s="148">
        <v>3950</v>
      </c>
    </row>
    <row r="38" spans="1:3" ht="24.95" customHeight="1" thickBot="1">
      <c r="A38" s="134" t="s">
        <v>116</v>
      </c>
      <c r="B38" s="135">
        <v>242000</v>
      </c>
      <c r="C38" s="135">
        <v>3980</v>
      </c>
    </row>
    <row r="39" spans="1:3" ht="15.75" thickTop="1"/>
  </sheetData>
  <mergeCells count="3">
    <mergeCell ref="A1:C1"/>
    <mergeCell ref="A14:C14"/>
    <mergeCell ref="A27:C27"/>
  </mergeCells>
  <pageMargins left="0.95" right="0.45" top="0.5" bottom="0.5" header="0.3" footer="0.3"/>
  <pageSetup orientation="portrait" r:id="rId1"/>
  <rowBreaks count="1" manualBreakCount="1">
    <brk id="24" max="16383" man="1"/>
  </rowBreaks>
</worksheet>
</file>

<file path=xl/worksheets/sheet12.xml><?xml version="1.0" encoding="utf-8"?>
<worksheet xmlns="http://schemas.openxmlformats.org/spreadsheetml/2006/main" xmlns:r="http://schemas.openxmlformats.org/officeDocument/2006/relationships">
  <dimension ref="A1:V89"/>
  <sheetViews>
    <sheetView topLeftCell="B68" workbookViewId="0">
      <selection activeCell="C77" sqref="C77"/>
    </sheetView>
  </sheetViews>
  <sheetFormatPr defaultRowHeight="12.75"/>
  <cols>
    <col min="1" max="1" width="8.88671875" style="154"/>
    <col min="2" max="2" width="19.33203125" style="154" bestFit="1" customWidth="1"/>
    <col min="3" max="3" width="5.88671875" style="154" bestFit="1" customWidth="1"/>
    <col min="4" max="4" width="12.21875" style="154" bestFit="1" customWidth="1"/>
    <col min="5" max="5" width="8.44140625" style="154" bestFit="1" customWidth="1"/>
    <col min="6" max="6" width="4.33203125" style="154" bestFit="1" customWidth="1"/>
    <col min="7" max="7" width="5.88671875" style="154" bestFit="1" customWidth="1"/>
    <col min="8" max="8" width="8.44140625" style="154" bestFit="1" customWidth="1"/>
    <col min="9" max="10" width="5.109375" style="154" bestFit="1" customWidth="1"/>
    <col min="11" max="11" width="8.88671875" style="154"/>
    <col min="12" max="12" width="4.6640625" style="154" bestFit="1" customWidth="1"/>
    <col min="13" max="13" width="5.109375" style="154" bestFit="1" customWidth="1"/>
    <col min="14" max="14" width="8.44140625" style="154" bestFit="1" customWidth="1"/>
    <col min="15" max="15" width="5.109375" style="154" bestFit="1" customWidth="1"/>
    <col min="16" max="16" width="5.88671875" style="154" bestFit="1" customWidth="1"/>
    <col min="17" max="17" width="8.44140625" style="154" bestFit="1" customWidth="1"/>
    <col min="18" max="18" width="4.6640625" style="154" bestFit="1" customWidth="1"/>
    <col min="19" max="19" width="5.88671875" style="154" bestFit="1" customWidth="1"/>
    <col min="20" max="20" width="8.44140625" style="154" bestFit="1" customWidth="1"/>
    <col min="21" max="21" width="5.109375" style="154" customWidth="1"/>
    <col min="22" max="22" width="7.109375" style="154" hidden="1" customWidth="1"/>
    <col min="23" max="16384" width="8.88671875" style="154"/>
  </cols>
  <sheetData>
    <row r="1" spans="1:22" s="152" customFormat="1" ht="27" customHeight="1">
      <c r="A1" s="877" t="s">
        <v>303</v>
      </c>
      <c r="B1" s="877"/>
      <c r="C1" s="877"/>
      <c r="D1" s="877"/>
      <c r="E1" s="877"/>
      <c r="F1" s="877"/>
      <c r="G1" s="877"/>
      <c r="H1" s="877"/>
      <c r="I1" s="877"/>
      <c r="J1" s="877"/>
      <c r="K1" s="877"/>
      <c r="L1" s="877"/>
      <c r="M1" s="877"/>
      <c r="N1" s="877"/>
      <c r="O1" s="877"/>
      <c r="P1" s="877"/>
      <c r="Q1" s="877"/>
      <c r="R1" s="877"/>
      <c r="S1" s="877"/>
      <c r="T1" s="877"/>
      <c r="U1" s="877"/>
      <c r="V1" s="877"/>
    </row>
    <row r="2" spans="1:22" s="153" customFormat="1" ht="16.5" customHeight="1">
      <c r="C2" s="878" t="s">
        <v>242</v>
      </c>
      <c r="D2" s="878"/>
      <c r="E2" s="878"/>
      <c r="F2" s="878"/>
      <c r="G2" s="878" t="s">
        <v>243</v>
      </c>
      <c r="H2" s="878"/>
      <c r="I2" s="878"/>
      <c r="J2" s="153" t="s">
        <v>244</v>
      </c>
      <c r="M2" s="878" t="s">
        <v>245</v>
      </c>
      <c r="N2" s="878"/>
      <c r="O2" s="878"/>
      <c r="P2" s="878" t="s">
        <v>246</v>
      </c>
      <c r="Q2" s="878"/>
      <c r="R2" s="878"/>
      <c r="S2" s="878" t="s">
        <v>247</v>
      </c>
      <c r="T2" s="878"/>
      <c r="U2" s="878"/>
    </row>
    <row r="3" spans="1:22" s="153" customFormat="1" ht="27" customHeight="1">
      <c r="C3" s="153" t="s">
        <v>248</v>
      </c>
      <c r="D3" s="153" t="s">
        <v>249</v>
      </c>
      <c r="E3" s="153" t="s">
        <v>122</v>
      </c>
      <c r="F3" s="153" t="s">
        <v>121</v>
      </c>
      <c r="G3" s="153" t="s">
        <v>248</v>
      </c>
      <c r="H3" s="153" t="s">
        <v>122</v>
      </c>
      <c r="I3" s="153" t="s">
        <v>121</v>
      </c>
      <c r="J3" s="153" t="s">
        <v>248</v>
      </c>
      <c r="K3" s="153" t="s">
        <v>122</v>
      </c>
      <c r="L3" s="153" t="s">
        <v>121</v>
      </c>
      <c r="M3" s="153" t="s">
        <v>248</v>
      </c>
      <c r="N3" s="153" t="s">
        <v>122</v>
      </c>
      <c r="O3" s="153" t="s">
        <v>121</v>
      </c>
      <c r="P3" s="153" t="s">
        <v>248</v>
      </c>
      <c r="Q3" s="153" t="s">
        <v>122</v>
      </c>
      <c r="R3" s="153" t="s">
        <v>121</v>
      </c>
      <c r="S3" s="153" t="s">
        <v>248</v>
      </c>
      <c r="T3" s="153" t="s">
        <v>122</v>
      </c>
      <c r="U3" s="153" t="s">
        <v>121</v>
      </c>
    </row>
    <row r="4" spans="1:22" s="153" customFormat="1">
      <c r="A4" s="153" t="s">
        <v>0</v>
      </c>
      <c r="B4" s="153" t="s">
        <v>143</v>
      </c>
    </row>
    <row r="5" spans="1:22" ht="15" customHeight="1">
      <c r="A5" s="154">
        <v>1</v>
      </c>
      <c r="B5" s="154" t="s">
        <v>227</v>
      </c>
      <c r="C5" s="155">
        <v>4297.6442596804973</v>
      </c>
      <c r="D5" s="155">
        <v>4050</v>
      </c>
      <c r="E5" s="155">
        <v>2363.4397034068488</v>
      </c>
      <c r="F5" s="156">
        <f>E5/D5</f>
        <v>0.58356535886588856</v>
      </c>
      <c r="G5" s="155">
        <v>234.04801302528074</v>
      </c>
      <c r="H5" s="155">
        <v>3685.2069147803822</v>
      </c>
      <c r="I5" s="156">
        <f>H5/G5</f>
        <v>15.745516773014963</v>
      </c>
      <c r="J5" s="155">
        <v>54.428633815677756</v>
      </c>
      <c r="K5" s="155">
        <v>278.65869954224837</v>
      </c>
      <c r="L5" s="156">
        <f>K5/J5</f>
        <v>5.1197077715734034</v>
      </c>
      <c r="M5" s="155">
        <v>25.694996867322303</v>
      </c>
      <c r="N5" s="155">
        <v>285.25394118070739</v>
      </c>
      <c r="O5" s="156">
        <f>N5/M5</f>
        <v>11.101536328400181</v>
      </c>
      <c r="P5" s="155">
        <v>8.3193769182849007</v>
      </c>
      <c r="Q5" s="155">
        <v>16.83016639023786</v>
      </c>
      <c r="R5" s="156">
        <f>Q5/P5</f>
        <v>2.0230080396101973</v>
      </c>
      <c r="S5" s="155">
        <f>SUM(D5+G5+J5+M5+P5)</f>
        <v>4372.4910206265668</v>
      </c>
      <c r="T5" s="155">
        <f>SUM(E5+H5+K5+N5+Q5)</f>
        <v>6629.3894253004246</v>
      </c>
      <c r="U5" s="156">
        <f>T5/S5</f>
        <v>1.5161584995891999</v>
      </c>
    </row>
    <row r="6" spans="1:22" ht="15" customHeight="1">
      <c r="A6" s="154">
        <v>1</v>
      </c>
      <c r="B6" s="154" t="s">
        <v>224</v>
      </c>
      <c r="C6" s="155">
        <v>2702.082080511761</v>
      </c>
      <c r="D6" s="155">
        <v>1985</v>
      </c>
      <c r="E6" s="155">
        <v>1057.5896151799554</v>
      </c>
      <c r="F6" s="156">
        <f t="shared" ref="F6:F67" si="0">E6/D6</f>
        <v>0.53279073812592215</v>
      </c>
      <c r="G6" s="155">
        <v>122.11200679579864</v>
      </c>
      <c r="H6" s="155">
        <v>1571.3312817188576</v>
      </c>
      <c r="I6" s="156">
        <f t="shared" ref="I6:I69" si="1">H6/G6</f>
        <v>12.867950686835494</v>
      </c>
      <c r="J6" s="155">
        <v>32.657180289406654</v>
      </c>
      <c r="K6" s="155">
        <v>148.22271252247256</v>
      </c>
      <c r="L6" s="156">
        <f t="shared" ref="L6:L69" si="2">K6/J6</f>
        <v>4.5387480244445078</v>
      </c>
      <c r="M6" s="155">
        <v>45.223194486487252</v>
      </c>
      <c r="N6" s="155">
        <v>272.1888751724307</v>
      </c>
      <c r="O6" s="156">
        <f t="shared" ref="O6:O69" si="3">N6/M6</f>
        <v>6.0187892134369472</v>
      </c>
      <c r="P6" s="155">
        <v>48.876339394923797</v>
      </c>
      <c r="Q6" s="155">
        <v>197.75445508529486</v>
      </c>
      <c r="R6" s="156">
        <f t="shared" ref="R6:R69" si="4">Q6/P6</f>
        <v>4.0460160792203936</v>
      </c>
      <c r="S6" s="155">
        <f>SUM(D6+G6+J6+M6+P6)</f>
        <v>2233.8687209666164</v>
      </c>
      <c r="T6" s="155">
        <f>SUM(E6+H6+K6+N6+Q6)</f>
        <v>3247.0869396790117</v>
      </c>
      <c r="U6" s="156">
        <f>T6/S6</f>
        <v>1.4535710667339332</v>
      </c>
    </row>
    <row r="7" spans="1:22" ht="15" customHeight="1">
      <c r="A7" s="154">
        <v>1</v>
      </c>
      <c r="B7" s="154" t="s">
        <v>250</v>
      </c>
      <c r="C7" s="155">
        <v>167.9539135967091</v>
      </c>
      <c r="D7" s="155">
        <v>85</v>
      </c>
      <c r="E7" s="155">
        <v>47.66601082501208</v>
      </c>
      <c r="F7" s="156">
        <f t="shared" si="0"/>
        <v>0.56077659794131862</v>
      </c>
      <c r="G7" s="155">
        <v>86.496004813690703</v>
      </c>
      <c r="H7" s="155">
        <v>916.18338575790074</v>
      </c>
      <c r="I7" s="156">
        <f t="shared" si="1"/>
        <v>10.592204665768401</v>
      </c>
      <c r="J7" s="155">
        <v>32.657180289406654</v>
      </c>
      <c r="K7" s="155">
        <v>171.93834652606816</v>
      </c>
      <c r="L7" s="156">
        <f t="shared" si="2"/>
        <v>5.2649477083556286</v>
      </c>
      <c r="M7" s="155">
        <v>12.333598496314705</v>
      </c>
      <c r="N7" s="155">
        <v>111.05306107035173</v>
      </c>
      <c r="O7" s="156">
        <f t="shared" si="3"/>
        <v>9.0041086633016736</v>
      </c>
      <c r="P7" s="155">
        <v>14.558909606998576</v>
      </c>
      <c r="Q7" s="155">
        <v>95.721571344477823</v>
      </c>
      <c r="R7" s="156">
        <f t="shared" si="4"/>
        <v>6.5747761287331405</v>
      </c>
      <c r="S7" s="155">
        <f t="shared" ref="S7:T70" si="5">SUM(D7+G7+J7+M7+P7)</f>
        <v>231.04569320641065</v>
      </c>
      <c r="T7" s="155">
        <f t="shared" si="5"/>
        <v>1342.5623755238105</v>
      </c>
      <c r="U7" s="156">
        <f t="shared" ref="U7:U70" si="6">T7/S7</f>
        <v>5.810808922217813</v>
      </c>
    </row>
    <row r="8" spans="1:22" ht="15" customHeight="1">
      <c r="A8" s="154">
        <v>1</v>
      </c>
      <c r="B8" s="154" t="s">
        <v>203</v>
      </c>
      <c r="C8" s="155">
        <v>1961.1089322909856</v>
      </c>
      <c r="D8" s="155">
        <v>1750</v>
      </c>
      <c r="E8" s="155">
        <v>829.18997997677263</v>
      </c>
      <c r="F8" s="156">
        <f t="shared" si="0"/>
        <v>0.47382284570101291</v>
      </c>
      <c r="G8" s="155">
        <v>752.00644185079329</v>
      </c>
      <c r="H8" s="155">
        <v>11564.384032298329</v>
      </c>
      <c r="I8" s="156">
        <f t="shared" si="1"/>
        <v>15.378038522963656</v>
      </c>
      <c r="J8" s="155">
        <v>39.188616347287983</v>
      </c>
      <c r="K8" s="155">
        <v>202.86353326675686</v>
      </c>
      <c r="L8" s="156">
        <f t="shared" si="2"/>
        <v>5.1765934134797762</v>
      </c>
      <c r="M8" s="155">
        <v>59.612392732187736</v>
      </c>
      <c r="N8" s="155">
        <v>506.54349669589351</v>
      </c>
      <c r="O8" s="156">
        <f t="shared" si="3"/>
        <v>8.4972851026391556</v>
      </c>
      <c r="P8" s="155">
        <v>202.78481238319446</v>
      </c>
      <c r="Q8" s="155">
        <v>1273.8332186611281</v>
      </c>
      <c r="R8" s="156">
        <f t="shared" si="4"/>
        <v>6.28169932299474</v>
      </c>
      <c r="S8" s="155">
        <f t="shared" si="5"/>
        <v>2803.5922633134637</v>
      </c>
      <c r="T8" s="155">
        <f t="shared" si="5"/>
        <v>14376.814260898878</v>
      </c>
      <c r="U8" s="156">
        <f t="shared" si="6"/>
        <v>5.1279975512228884</v>
      </c>
    </row>
    <row r="9" spans="1:22" ht="15" customHeight="1">
      <c r="A9" s="154">
        <v>1</v>
      </c>
      <c r="B9" s="154" t="s">
        <v>175</v>
      </c>
      <c r="C9" s="155">
        <v>1595.5621791687365</v>
      </c>
      <c r="D9" s="155">
        <v>1250</v>
      </c>
      <c r="E9" s="155">
        <v>671.29631911892011</v>
      </c>
      <c r="F9" s="156">
        <f t="shared" si="0"/>
        <v>0.53703705529513612</v>
      </c>
      <c r="G9" s="155">
        <v>3175.9297767473963</v>
      </c>
      <c r="H9" s="155">
        <v>46058.944423230147</v>
      </c>
      <c r="I9" s="156">
        <f t="shared" si="1"/>
        <v>14.502507190319886</v>
      </c>
      <c r="J9" s="155">
        <v>54.428633815677756</v>
      </c>
      <c r="K9" s="155">
        <v>495.6567506751482</v>
      </c>
      <c r="L9" s="156">
        <f t="shared" si="2"/>
        <v>9.1065440362454595</v>
      </c>
      <c r="M9" s="155">
        <v>122.30818508845417</v>
      </c>
      <c r="N9" s="155">
        <v>2172.0672238759971</v>
      </c>
      <c r="O9" s="156">
        <f t="shared" si="3"/>
        <v>17.758968643882191</v>
      </c>
      <c r="P9" s="155">
        <v>178.86660374312538</v>
      </c>
      <c r="Q9" s="155">
        <v>733.16412337473685</v>
      </c>
      <c r="R9" s="156">
        <f t="shared" si="4"/>
        <v>4.0989436151404286</v>
      </c>
      <c r="S9" s="155">
        <f t="shared" si="5"/>
        <v>4781.5331993946547</v>
      </c>
      <c r="T9" s="155">
        <f t="shared" si="5"/>
        <v>50131.128840274941</v>
      </c>
      <c r="U9" s="156">
        <f t="shared" si="6"/>
        <v>10.484320980270843</v>
      </c>
    </row>
    <row r="10" spans="1:22" ht="15" customHeight="1">
      <c r="A10" s="154">
        <v>1</v>
      </c>
      <c r="B10" s="154" t="s">
        <v>251</v>
      </c>
      <c r="C10" s="155">
        <v>726.15368525635995</v>
      </c>
      <c r="D10" s="155">
        <v>650</v>
      </c>
      <c r="E10" s="155">
        <v>259.18393386100314</v>
      </c>
      <c r="F10" s="156">
        <f t="shared" si="0"/>
        <v>0.3987445136323125</v>
      </c>
      <c r="G10" s="155">
        <v>264.57601472423039</v>
      </c>
      <c r="H10" s="155">
        <v>4045.5382575589088</v>
      </c>
      <c r="I10" s="156">
        <f t="shared" si="1"/>
        <v>15.290646288461199</v>
      </c>
      <c r="J10" s="155">
        <v>18.505735497330438</v>
      </c>
      <c r="K10" s="155">
        <v>83.004719012584616</v>
      </c>
      <c r="L10" s="156">
        <f t="shared" si="2"/>
        <v>4.4853509888628063</v>
      </c>
      <c r="M10" s="155">
        <v>10.277998746928922</v>
      </c>
      <c r="N10" s="155">
        <v>87.100440055177828</v>
      </c>
      <c r="O10" s="156">
        <f t="shared" si="3"/>
        <v>8.4744552125192207</v>
      </c>
      <c r="P10" s="155">
        <v>31.197663443568381</v>
      </c>
      <c r="Q10" s="155">
        <v>136.74510192068263</v>
      </c>
      <c r="R10" s="156">
        <f t="shared" si="4"/>
        <v>4.3831840858220943</v>
      </c>
      <c r="S10" s="155">
        <f t="shared" si="5"/>
        <v>974.55741241205806</v>
      </c>
      <c r="T10" s="155">
        <f t="shared" si="5"/>
        <v>4611.5724524083562</v>
      </c>
      <c r="U10" s="156">
        <f t="shared" si="6"/>
        <v>4.7319659095245914</v>
      </c>
    </row>
    <row r="11" spans="1:22" ht="15" customHeight="1">
      <c r="A11" s="154">
        <v>1</v>
      </c>
      <c r="B11" s="154" t="s">
        <v>190</v>
      </c>
      <c r="C11" s="155">
        <v>312.19668645035341</v>
      </c>
      <c r="D11" s="155">
        <v>165</v>
      </c>
      <c r="E11" s="155">
        <v>96.672628204477604</v>
      </c>
      <c r="F11" s="156">
        <f t="shared" si="0"/>
        <v>0.5858947163907734</v>
      </c>
      <c r="G11" s="155">
        <v>239.13601330843898</v>
      </c>
      <c r="H11" s="155">
        <v>4404.8459317499965</v>
      </c>
      <c r="I11" s="156">
        <f t="shared" si="1"/>
        <v>18.419835100573504</v>
      </c>
      <c r="J11" s="155">
        <v>62.048642549872646</v>
      </c>
      <c r="K11" s="155">
        <v>460.08329966975481</v>
      </c>
      <c r="L11" s="156">
        <f t="shared" si="2"/>
        <v>7.4148809830925</v>
      </c>
      <c r="M11" s="155">
        <v>72.973791103195339</v>
      </c>
      <c r="N11" s="155">
        <v>793.70276000280785</v>
      </c>
      <c r="O11" s="156">
        <f t="shared" si="3"/>
        <v>10.876545510434001</v>
      </c>
      <c r="P11" s="155">
        <v>77.994158608920955</v>
      </c>
      <c r="Q11" s="155">
        <v>57.853696966442648</v>
      </c>
      <c r="R11" s="156">
        <f t="shared" si="4"/>
        <v>0.74176961452373891</v>
      </c>
      <c r="S11" s="155">
        <f t="shared" si="5"/>
        <v>617.15260557042791</v>
      </c>
      <c r="T11" s="155">
        <f t="shared" si="5"/>
        <v>5813.158316593479</v>
      </c>
      <c r="U11" s="156">
        <f t="shared" si="6"/>
        <v>9.4193207062950588</v>
      </c>
    </row>
    <row r="12" spans="1:22" ht="15" customHeight="1">
      <c r="A12" s="154">
        <v>1</v>
      </c>
      <c r="B12" s="154" t="s">
        <v>189</v>
      </c>
      <c r="C12" s="155">
        <v>642.1767284580053</v>
      </c>
      <c r="D12" s="155">
        <v>325</v>
      </c>
      <c r="E12" s="155">
        <v>183.71275005473404</v>
      </c>
      <c r="F12" s="156">
        <f t="shared" si="0"/>
        <v>0.56527000016841245</v>
      </c>
      <c r="G12" s="155">
        <v>369.89762058560666</v>
      </c>
      <c r="H12" s="155">
        <v>4205.230557199392</v>
      </c>
      <c r="I12" s="156">
        <f t="shared" si="1"/>
        <v>11.368633706109936</v>
      </c>
      <c r="J12" s="155">
        <v>8.7085814105084403</v>
      </c>
      <c r="K12" s="155">
        <v>35.573451005393416</v>
      </c>
      <c r="L12" s="156">
        <f t="shared" si="2"/>
        <v>4.0848732220000574</v>
      </c>
      <c r="M12" s="155">
        <v>10.277998746928922</v>
      </c>
      <c r="N12" s="155">
        <v>43.550220027588914</v>
      </c>
      <c r="O12" s="156">
        <f t="shared" si="3"/>
        <v>4.2372276062596104</v>
      </c>
      <c r="P12" s="155">
        <v>46.796495165352567</v>
      </c>
      <c r="Q12" s="155">
        <v>23.667421486271991</v>
      </c>
      <c r="R12" s="156">
        <f t="shared" si="4"/>
        <v>0.50575200990254932</v>
      </c>
      <c r="S12" s="155">
        <f t="shared" si="5"/>
        <v>760.68069590839661</v>
      </c>
      <c r="T12" s="155">
        <f t="shared" si="5"/>
        <v>4491.7343997733806</v>
      </c>
      <c r="U12" s="156">
        <f t="shared" si="6"/>
        <v>5.9048881139403706</v>
      </c>
    </row>
    <row r="13" spans="1:22" ht="15" customHeight="1">
      <c r="A13" s="154">
        <v>1</v>
      </c>
      <c r="B13" s="154" t="s">
        <v>196</v>
      </c>
      <c r="C13" s="155">
        <v>1396.9813754455686</v>
      </c>
      <c r="D13" s="155">
        <v>1064</v>
      </c>
      <c r="E13" s="155">
        <v>536.24262178138588</v>
      </c>
      <c r="F13" s="156">
        <f t="shared" si="0"/>
        <v>0.50398742648626493</v>
      </c>
      <c r="G13" s="155">
        <v>203.52001132633106</v>
      </c>
      <c r="H13" s="155">
        <v>1637.8697399023922</v>
      </c>
      <c r="I13" s="156">
        <f t="shared" si="1"/>
        <v>8.0477085728743152</v>
      </c>
      <c r="J13" s="155">
        <v>32.657180289406654</v>
      </c>
      <c r="K13" s="155">
        <v>284.58760804314733</v>
      </c>
      <c r="L13" s="156">
        <f t="shared" si="2"/>
        <v>8.7143962069334542</v>
      </c>
      <c r="M13" s="155">
        <v>38.028595363637002</v>
      </c>
      <c r="N13" s="155">
        <v>402.83953525519746</v>
      </c>
      <c r="O13" s="156">
        <f t="shared" si="3"/>
        <v>10.593069015649029</v>
      </c>
      <c r="P13" s="155">
        <v>31.197663443568381</v>
      </c>
      <c r="Q13" s="155">
        <v>315.5656198169599</v>
      </c>
      <c r="R13" s="156">
        <f t="shared" si="4"/>
        <v>10.115040198050986</v>
      </c>
      <c r="S13" s="155">
        <f t="shared" si="5"/>
        <v>1369.403450422943</v>
      </c>
      <c r="T13" s="155">
        <f t="shared" si="5"/>
        <v>3177.1051247990827</v>
      </c>
      <c r="U13" s="156">
        <f t="shared" si="6"/>
        <v>2.3200650792999151</v>
      </c>
    </row>
    <row r="14" spans="1:22" ht="15" customHeight="1">
      <c r="A14" s="154">
        <v>1</v>
      </c>
      <c r="B14" s="154" t="s">
        <v>252</v>
      </c>
      <c r="C14" s="155">
        <v>49.398209881385029</v>
      </c>
      <c r="D14" s="155">
        <v>22</v>
      </c>
      <c r="E14" s="155">
        <v>11.91650270625302</v>
      </c>
      <c r="F14" s="156">
        <f t="shared" si="0"/>
        <v>0.5416592139205918</v>
      </c>
      <c r="G14" s="155">
        <v>28.492801585686351</v>
      </c>
      <c r="H14" s="155">
        <v>193.47336302597009</v>
      </c>
      <c r="I14" s="156">
        <f t="shared" si="1"/>
        <v>6.7902541083627028</v>
      </c>
      <c r="J14" s="155">
        <v>5.9871497197245525</v>
      </c>
      <c r="K14" s="155">
        <v>42.688141206472096</v>
      </c>
      <c r="L14" s="156">
        <f t="shared" si="2"/>
        <v>7.129960532945554</v>
      </c>
      <c r="M14" s="155">
        <v>5.6528993108109065</v>
      </c>
      <c r="N14" s="155">
        <v>39.195198024830027</v>
      </c>
      <c r="O14" s="156">
        <f t="shared" si="3"/>
        <v>6.9336451738793645</v>
      </c>
      <c r="P14" s="155">
        <v>41.596884591424505</v>
      </c>
      <c r="Q14" s="155">
        <v>157.78280990847995</v>
      </c>
      <c r="R14" s="156">
        <f t="shared" si="4"/>
        <v>3.7931400742691195</v>
      </c>
      <c r="S14" s="155">
        <f t="shared" si="5"/>
        <v>103.72973520764631</v>
      </c>
      <c r="T14" s="155">
        <f t="shared" si="5"/>
        <v>445.05601487200522</v>
      </c>
      <c r="U14" s="156">
        <f t="shared" si="6"/>
        <v>4.2905345702569422</v>
      </c>
    </row>
    <row r="15" spans="1:22" ht="15" customHeight="1">
      <c r="A15" s="154">
        <v>1</v>
      </c>
      <c r="B15" s="154" t="s">
        <v>253</v>
      </c>
      <c r="C15" s="155">
        <v>37.54263950985262</v>
      </c>
      <c r="D15" s="155">
        <v>30</v>
      </c>
      <c r="E15" s="155">
        <v>15.78936608578525</v>
      </c>
      <c r="F15" s="156">
        <f t="shared" si="0"/>
        <v>0.5263122028595083</v>
      </c>
      <c r="G15" s="155">
        <v>230.99521285538574</v>
      </c>
      <c r="H15" s="155">
        <v>3000.2190794955791</v>
      </c>
      <c r="I15" s="156">
        <f t="shared" si="1"/>
        <v>12.988230545599498</v>
      </c>
      <c r="J15" s="155">
        <v>48.98577043410998</v>
      </c>
      <c r="K15" s="155">
        <v>342.69091135195652</v>
      </c>
      <c r="L15" s="156">
        <f t="shared" si="2"/>
        <v>6.9957236216771337</v>
      </c>
      <c r="M15" s="155">
        <v>78.112790476659796</v>
      </c>
      <c r="N15" s="155">
        <v>711.61059525080293</v>
      </c>
      <c r="O15" s="156">
        <f t="shared" si="3"/>
        <v>9.1100393534581645</v>
      </c>
      <c r="P15" s="155">
        <v>38.477118247067665</v>
      </c>
      <c r="Q15" s="155">
        <v>42.422538157393305</v>
      </c>
      <c r="R15" s="156">
        <f t="shared" si="4"/>
        <v>1.1025393815875575</v>
      </c>
      <c r="S15" s="155">
        <f t="shared" si="5"/>
        <v>426.57089201322322</v>
      </c>
      <c r="T15" s="155">
        <f t="shared" si="5"/>
        <v>4112.7324903415165</v>
      </c>
      <c r="U15" s="156">
        <f t="shared" si="6"/>
        <v>9.6413809928081697</v>
      </c>
    </row>
    <row r="16" spans="1:22" ht="15" customHeight="1">
      <c r="A16" s="154">
        <v>1</v>
      </c>
      <c r="B16" s="154" t="s">
        <v>174</v>
      </c>
      <c r="C16" s="155">
        <v>1.9759283952554012</v>
      </c>
      <c r="D16" s="155">
        <v>2</v>
      </c>
      <c r="E16" s="155">
        <v>0.99304189218775163</v>
      </c>
      <c r="F16" s="156">
        <f t="shared" si="0"/>
        <v>0.49652094609387581</v>
      </c>
      <c r="G16" s="155">
        <v>348.5280193963419</v>
      </c>
      <c r="H16" s="155">
        <v>4715.6317148964754</v>
      </c>
      <c r="I16" s="156">
        <f t="shared" si="1"/>
        <v>13.530136610147018</v>
      </c>
      <c r="J16" s="155">
        <v>15.240017468389771</v>
      </c>
      <c r="K16" s="155">
        <v>83.004719012584616</v>
      </c>
      <c r="L16" s="156">
        <f t="shared" si="2"/>
        <v>5.4464976293334084</v>
      </c>
      <c r="M16" s="155">
        <v>209.67117443735</v>
      </c>
      <c r="N16" s="155">
        <v>1644.0208060414814</v>
      </c>
      <c r="O16" s="156">
        <f t="shared" si="3"/>
        <v>7.8409481439362887</v>
      </c>
      <c r="P16" s="155">
        <v>0</v>
      </c>
      <c r="Q16" s="155">
        <v>0</v>
      </c>
      <c r="R16" s="156"/>
      <c r="S16" s="155">
        <f t="shared" si="5"/>
        <v>575.43921130208173</v>
      </c>
      <c r="T16" s="155">
        <f t="shared" si="5"/>
        <v>6443.6502818427289</v>
      </c>
      <c r="U16" s="156">
        <f t="shared" si="6"/>
        <v>11.197794928264072</v>
      </c>
    </row>
    <row r="17" spans="1:21" ht="15" customHeight="1">
      <c r="A17" s="154">
        <v>1</v>
      </c>
      <c r="B17" s="154" t="s">
        <v>254</v>
      </c>
      <c r="C17" s="155">
        <v>49.398209881385029</v>
      </c>
      <c r="D17" s="155">
        <v>46</v>
      </c>
      <c r="E17" s="155">
        <v>32.174557306883152</v>
      </c>
      <c r="F17" s="156">
        <f t="shared" si="0"/>
        <v>0.69944689797572068</v>
      </c>
      <c r="G17" s="155">
        <v>1144.8000637106122</v>
      </c>
      <c r="H17" s="155">
        <v>10861.123712727738</v>
      </c>
      <c r="I17" s="156">
        <f t="shared" si="1"/>
        <v>9.4873542175773871</v>
      </c>
      <c r="J17" s="155">
        <v>457.20052405169315</v>
      </c>
      <c r="K17" s="155">
        <v>1909.1085372894463</v>
      </c>
      <c r="L17" s="156">
        <f t="shared" si="2"/>
        <v>4.1756481824889464</v>
      </c>
      <c r="M17" s="155">
        <v>359.72995614251221</v>
      </c>
      <c r="N17" s="155">
        <v>1333.7254883449104</v>
      </c>
      <c r="O17" s="156">
        <f t="shared" si="3"/>
        <v>3.7075741554771597</v>
      </c>
      <c r="P17" s="155">
        <v>1455.8909606998577</v>
      </c>
      <c r="Q17" s="155">
        <v>17303.5148199633</v>
      </c>
      <c r="R17" s="156">
        <f t="shared" si="4"/>
        <v>11.885172232709907</v>
      </c>
      <c r="S17" s="155">
        <f t="shared" si="5"/>
        <v>3463.6215046046755</v>
      </c>
      <c r="T17" s="155">
        <f t="shared" si="5"/>
        <v>31439.64711563228</v>
      </c>
      <c r="U17" s="156">
        <f t="shared" si="6"/>
        <v>9.0771024125572524</v>
      </c>
    </row>
    <row r="18" spans="1:21" ht="15" customHeight="1">
      <c r="A18" s="154">
        <v>1</v>
      </c>
      <c r="B18" s="154" t="s">
        <v>177</v>
      </c>
      <c r="C18" s="155">
        <v>0</v>
      </c>
      <c r="D18" s="155">
        <v>0</v>
      </c>
      <c r="E18" s="155">
        <v>0</v>
      </c>
      <c r="F18" s="156"/>
      <c r="G18" s="155">
        <v>508.8000283158276</v>
      </c>
      <c r="H18" s="155">
        <v>5051.8044790114409</v>
      </c>
      <c r="I18" s="156">
        <f t="shared" si="1"/>
        <v>9.928860451783688</v>
      </c>
      <c r="J18" s="155">
        <v>217.71453526271102</v>
      </c>
      <c r="K18" s="155">
        <v>1265.8219649419157</v>
      </c>
      <c r="L18" s="156">
        <f t="shared" si="2"/>
        <v>5.8141362193134141</v>
      </c>
      <c r="M18" s="155">
        <v>411.11994987715684</v>
      </c>
      <c r="N18" s="155">
        <v>2290.7415734511765</v>
      </c>
      <c r="O18" s="156">
        <f t="shared" si="3"/>
        <v>5.5719543022313873</v>
      </c>
      <c r="P18" s="155">
        <v>166.38753836569802</v>
      </c>
      <c r="Q18" s="155">
        <v>210.37707987797324</v>
      </c>
      <c r="R18" s="156">
        <f t="shared" si="4"/>
        <v>1.264380024756373</v>
      </c>
      <c r="S18" s="155">
        <f t="shared" si="5"/>
        <v>1304.0220518213935</v>
      </c>
      <c r="T18" s="155">
        <f t="shared" si="5"/>
        <v>8818.7450972825063</v>
      </c>
      <c r="U18" s="156">
        <f t="shared" si="6"/>
        <v>6.7627269684319522</v>
      </c>
    </row>
    <row r="19" spans="1:21" s="153" customFormat="1" ht="15" customHeight="1">
      <c r="B19" s="153" t="s">
        <v>255</v>
      </c>
      <c r="C19" s="157">
        <v>13940.174828526855</v>
      </c>
      <c r="D19" s="157">
        <v>11424</v>
      </c>
      <c r="E19" s="157">
        <v>6105.8670304002189</v>
      </c>
      <c r="F19" s="158">
        <f t="shared" si="0"/>
        <v>0.53447715602242818</v>
      </c>
      <c r="G19" s="157">
        <v>7709.3380290414198</v>
      </c>
      <c r="H19" s="157">
        <v>101911.78687335353</v>
      </c>
      <c r="I19" s="158">
        <f t="shared" si="1"/>
        <v>13.2192655827838</v>
      </c>
      <c r="J19" s="157">
        <v>1080.4083812412034</v>
      </c>
      <c r="K19" s="157">
        <v>5803.9033940659492</v>
      </c>
      <c r="L19" s="158">
        <f t="shared" si="2"/>
        <v>5.3719533232408496</v>
      </c>
      <c r="M19" s="157">
        <v>1461.0175218759462</v>
      </c>
      <c r="N19" s="157">
        <v>10693.593214449354</v>
      </c>
      <c r="O19" s="158">
        <f t="shared" si="3"/>
        <v>7.3192778692474425</v>
      </c>
      <c r="P19" s="157">
        <v>2342.9445246119853</v>
      </c>
      <c r="Q19" s="157">
        <v>20565.232622953383</v>
      </c>
      <c r="R19" s="158">
        <f t="shared" si="4"/>
        <v>8.7775158169223779</v>
      </c>
      <c r="S19" s="157">
        <f t="shared" si="5"/>
        <v>24017.708456770557</v>
      </c>
      <c r="T19" s="157">
        <f t="shared" si="5"/>
        <v>145080.38313522242</v>
      </c>
      <c r="U19" s="158">
        <f t="shared" si="6"/>
        <v>6.0405589232774819</v>
      </c>
    </row>
    <row r="20" spans="1:21" ht="15" customHeight="1">
      <c r="A20" s="154">
        <v>2</v>
      </c>
      <c r="B20" s="154" t="s">
        <v>256</v>
      </c>
      <c r="C20" s="155">
        <v>0</v>
      </c>
      <c r="D20" s="155"/>
      <c r="E20" s="155">
        <v>0</v>
      </c>
      <c r="F20" s="156"/>
      <c r="G20" s="155">
        <v>10.176000566316553</v>
      </c>
      <c r="H20" s="155">
        <v>40.946743497559808</v>
      </c>
      <c r="I20" s="156">
        <f t="shared" si="1"/>
        <v>4.0238542864371576</v>
      </c>
      <c r="J20" s="155">
        <v>125.18585777605884</v>
      </c>
      <c r="K20" s="155">
        <v>954.55426864472315</v>
      </c>
      <c r="L20" s="156">
        <f t="shared" si="2"/>
        <v>7.625096681066772</v>
      </c>
      <c r="M20" s="155">
        <v>277.50596616708089</v>
      </c>
      <c r="N20" s="155">
        <v>3527.5678222347024</v>
      </c>
      <c r="O20" s="156">
        <f t="shared" si="3"/>
        <v>12.711682818778833</v>
      </c>
      <c r="P20" s="155">
        <v>207.98442295712255</v>
      </c>
      <c r="Q20" s="155">
        <v>315.5656198169599</v>
      </c>
      <c r="R20" s="156">
        <f t="shared" si="4"/>
        <v>1.5172560297076476</v>
      </c>
      <c r="S20" s="155">
        <f t="shared" si="5"/>
        <v>620.85224746657877</v>
      </c>
      <c r="T20" s="155">
        <f t="shared" si="5"/>
        <v>4838.6344541939452</v>
      </c>
      <c r="U20" s="156">
        <f t="shared" si="6"/>
        <v>7.7935361818182267</v>
      </c>
    </row>
    <row r="21" spans="1:21" ht="15" customHeight="1">
      <c r="A21" s="154">
        <v>2</v>
      </c>
      <c r="B21" s="154" t="s">
        <v>257</v>
      </c>
      <c r="C21" s="155">
        <v>0</v>
      </c>
      <c r="D21" s="155">
        <v>0</v>
      </c>
      <c r="E21" s="155">
        <v>0</v>
      </c>
      <c r="F21" s="156"/>
      <c r="G21" s="155">
        <v>15.264000849474829</v>
      </c>
      <c r="H21" s="155">
        <v>126.9349048424354</v>
      </c>
      <c r="I21" s="156">
        <f t="shared" si="1"/>
        <v>8.3159655253034597</v>
      </c>
      <c r="J21" s="155">
        <v>64.225787902499746</v>
      </c>
      <c r="K21" s="155">
        <v>349.80560155303522</v>
      </c>
      <c r="L21" s="156">
        <f t="shared" si="2"/>
        <v>5.4464976293334093</v>
      </c>
      <c r="M21" s="155">
        <v>15.930898057739828</v>
      </c>
      <c r="N21" s="155">
        <v>231.90492164691096</v>
      </c>
      <c r="O21" s="156">
        <f t="shared" si="3"/>
        <v>14.556927098924147</v>
      </c>
      <c r="P21" s="155">
        <v>63.435249001922365</v>
      </c>
      <c r="Q21" s="155">
        <v>417.072560858082</v>
      </c>
      <c r="R21" s="156">
        <f t="shared" si="4"/>
        <v>6.5747761287331414</v>
      </c>
      <c r="S21" s="155">
        <f t="shared" si="5"/>
        <v>158.85593581163675</v>
      </c>
      <c r="T21" s="155">
        <f t="shared" si="5"/>
        <v>1125.7179889004635</v>
      </c>
      <c r="U21" s="156">
        <f t="shared" si="6"/>
        <v>7.0864080913871694</v>
      </c>
    </row>
    <row r="22" spans="1:21" ht="15" customHeight="1">
      <c r="A22" s="154">
        <v>2</v>
      </c>
      <c r="B22" s="154" t="s">
        <v>258</v>
      </c>
      <c r="C22" s="155">
        <v>0</v>
      </c>
      <c r="D22" s="155">
        <v>0</v>
      </c>
      <c r="E22" s="155">
        <v>0</v>
      </c>
      <c r="F22" s="156"/>
      <c r="G22" s="155">
        <v>56.985603171372702</v>
      </c>
      <c r="H22" s="155">
        <v>690.97629652132173</v>
      </c>
      <c r="I22" s="156">
        <f t="shared" si="1"/>
        <v>12.125453764933399</v>
      </c>
      <c r="J22" s="155">
        <v>81.642950723516634</v>
      </c>
      <c r="K22" s="155">
        <v>342.39446592691161</v>
      </c>
      <c r="L22" s="156">
        <f t="shared" si="2"/>
        <v>4.1938031745867246</v>
      </c>
      <c r="M22" s="155">
        <v>124.36378483783994</v>
      </c>
      <c r="N22" s="155">
        <v>387.59695824554132</v>
      </c>
      <c r="O22" s="156">
        <f t="shared" si="3"/>
        <v>3.1166384872488049</v>
      </c>
      <c r="P22" s="155">
        <v>252.70107389290388</v>
      </c>
      <c r="Q22" s="155">
        <v>330.5549867582655</v>
      </c>
      <c r="R22" s="156">
        <f t="shared" si="4"/>
        <v>1.3080869885751121</v>
      </c>
      <c r="S22" s="155">
        <f t="shared" si="5"/>
        <v>515.69341262563319</v>
      </c>
      <c r="T22" s="155">
        <f t="shared" si="5"/>
        <v>1751.5227074520403</v>
      </c>
      <c r="U22" s="156">
        <f t="shared" si="6"/>
        <v>3.3964418869231428</v>
      </c>
    </row>
    <row r="23" spans="1:21" ht="15" customHeight="1">
      <c r="A23" s="154">
        <v>2</v>
      </c>
      <c r="B23" s="154" t="s">
        <v>259</v>
      </c>
      <c r="C23" s="155">
        <v>0</v>
      </c>
      <c r="D23" s="155">
        <v>0</v>
      </c>
      <c r="E23" s="155">
        <v>0</v>
      </c>
      <c r="F23" s="156"/>
      <c r="G23" s="155">
        <v>38.668802152002897</v>
      </c>
      <c r="H23" s="155">
        <v>252.8461410974318</v>
      </c>
      <c r="I23" s="156">
        <f t="shared" si="1"/>
        <v>6.5387632154603823</v>
      </c>
      <c r="J23" s="155">
        <v>65.314360578813307</v>
      </c>
      <c r="K23" s="155">
        <v>284.58760804314733</v>
      </c>
      <c r="L23" s="156">
        <f t="shared" si="2"/>
        <v>4.3571981034667271</v>
      </c>
      <c r="M23" s="155">
        <v>113.05798621621813</v>
      </c>
      <c r="N23" s="155">
        <v>1137.7494982207604</v>
      </c>
      <c r="O23" s="156">
        <f t="shared" si="3"/>
        <v>10.063415564866578</v>
      </c>
      <c r="P23" s="155">
        <v>155.98831721784191</v>
      </c>
      <c r="Q23" s="155">
        <v>457.5701487345919</v>
      </c>
      <c r="R23" s="156">
        <f t="shared" si="4"/>
        <v>2.9333616574347858</v>
      </c>
      <c r="S23" s="155">
        <f t="shared" si="5"/>
        <v>373.02946616487623</v>
      </c>
      <c r="T23" s="155">
        <f t="shared" si="5"/>
        <v>2132.7533960959313</v>
      </c>
      <c r="U23" s="156">
        <f t="shared" si="6"/>
        <v>5.7173858623631366</v>
      </c>
    </row>
    <row r="24" spans="1:21" ht="15" customHeight="1">
      <c r="A24" s="154">
        <v>2</v>
      </c>
      <c r="B24" s="154" t="s">
        <v>260</v>
      </c>
      <c r="C24" s="155">
        <v>0</v>
      </c>
      <c r="D24" s="155">
        <v>0</v>
      </c>
      <c r="E24" s="155">
        <v>0</v>
      </c>
      <c r="F24" s="156"/>
      <c r="G24" s="155">
        <v>10.176000566316553</v>
      </c>
      <c r="H24" s="155">
        <v>184.26034573901913</v>
      </c>
      <c r="I24" s="156">
        <f t="shared" si="1"/>
        <v>18.107344288967209</v>
      </c>
      <c r="J24" s="155">
        <v>27.214316907838878</v>
      </c>
      <c r="K24" s="155">
        <v>231.22743153505715</v>
      </c>
      <c r="L24" s="156">
        <f t="shared" si="2"/>
        <v>8.4965363017601163</v>
      </c>
      <c r="M24" s="155">
        <v>8.222398997543138</v>
      </c>
      <c r="N24" s="155">
        <v>87.100440055177828</v>
      </c>
      <c r="O24" s="156">
        <f t="shared" si="3"/>
        <v>10.593069015649027</v>
      </c>
      <c r="P24" s="155">
        <v>67.594937461064831</v>
      </c>
      <c r="Q24" s="155">
        <v>307.67647932153591</v>
      </c>
      <c r="R24" s="156">
        <f t="shared" si="4"/>
        <v>4.5517680891229428</v>
      </c>
      <c r="S24" s="155">
        <f t="shared" si="5"/>
        <v>113.20765393276341</v>
      </c>
      <c r="T24" s="155">
        <f t="shared" si="5"/>
        <v>810.26469665079003</v>
      </c>
      <c r="U24" s="156">
        <f t="shared" si="6"/>
        <v>7.1573314038644824</v>
      </c>
    </row>
    <row r="25" spans="1:21" ht="15" customHeight="1">
      <c r="A25" s="154">
        <v>2</v>
      </c>
      <c r="B25" s="154" t="s">
        <v>261</v>
      </c>
      <c r="C25" s="155">
        <v>0</v>
      </c>
      <c r="D25" s="155">
        <v>0</v>
      </c>
      <c r="E25" s="155">
        <v>0</v>
      </c>
      <c r="F25" s="156"/>
      <c r="G25" s="155">
        <v>106.84800594632381</v>
      </c>
      <c r="H25" s="155">
        <v>1612.2780252164175</v>
      </c>
      <c r="I25" s="156">
        <f t="shared" si="1"/>
        <v>15.089453574139343</v>
      </c>
      <c r="J25" s="155">
        <v>103.41440424978774</v>
      </c>
      <c r="K25" s="155">
        <v>901.19409213663312</v>
      </c>
      <c r="L25" s="156">
        <f t="shared" si="2"/>
        <v>8.7143962069334542</v>
      </c>
      <c r="M25" s="155">
        <v>298.06196366093872</v>
      </c>
      <c r="N25" s="155">
        <v>4463.8975528278634</v>
      </c>
      <c r="O25" s="156">
        <f t="shared" si="3"/>
        <v>14.976407918676211</v>
      </c>
      <c r="P25" s="155">
        <v>270.37974984425932</v>
      </c>
      <c r="Q25" s="155">
        <v>410.2353057620478</v>
      </c>
      <c r="R25" s="156">
        <f t="shared" si="4"/>
        <v>1.5172560297076474</v>
      </c>
      <c r="S25" s="155">
        <f t="shared" si="5"/>
        <v>778.70412370130953</v>
      </c>
      <c r="T25" s="155">
        <f t="shared" si="5"/>
        <v>7387.6049759429616</v>
      </c>
      <c r="U25" s="156">
        <f t="shared" si="6"/>
        <v>9.487050024633815</v>
      </c>
    </row>
    <row r="26" spans="1:21" ht="15" customHeight="1">
      <c r="A26" s="154">
        <v>2</v>
      </c>
      <c r="B26" s="154" t="s">
        <v>262</v>
      </c>
      <c r="C26" s="155">
        <v>0</v>
      </c>
      <c r="D26" s="155">
        <v>0</v>
      </c>
      <c r="E26" s="155">
        <v>0</v>
      </c>
      <c r="F26" s="156"/>
      <c r="G26" s="155">
        <v>52.915202944846072</v>
      </c>
      <c r="H26" s="155">
        <v>644.91121008656694</v>
      </c>
      <c r="I26" s="156">
        <f t="shared" si="1"/>
        <v>12.187635579112545</v>
      </c>
      <c r="J26" s="155">
        <v>386.44330009131204</v>
      </c>
      <c r="K26" s="155">
        <v>2270.7719558442795</v>
      </c>
      <c r="L26" s="156">
        <f t="shared" si="2"/>
        <v>5.8760805409428052</v>
      </c>
      <c r="M26" s="155">
        <v>90.446388972974503</v>
      </c>
      <c r="N26" s="155">
        <v>1333.7254883449104</v>
      </c>
      <c r="O26" s="156">
        <f t="shared" si="3"/>
        <v>14.746033572920521</v>
      </c>
      <c r="P26" s="155">
        <v>116.47127685598861</v>
      </c>
      <c r="Q26" s="155">
        <v>357.64103579255459</v>
      </c>
      <c r="R26" s="156">
        <f t="shared" si="4"/>
        <v>3.0706372029797642</v>
      </c>
      <c r="S26" s="155">
        <f t="shared" si="5"/>
        <v>646.27616886512124</v>
      </c>
      <c r="T26" s="155">
        <f t="shared" si="5"/>
        <v>4607.0496900683111</v>
      </c>
      <c r="U26" s="156">
        <f t="shared" si="6"/>
        <v>7.1286083442600354</v>
      </c>
    </row>
    <row r="27" spans="1:21" ht="15" customHeight="1">
      <c r="A27" s="154">
        <v>2</v>
      </c>
      <c r="B27" s="154" t="s">
        <v>263</v>
      </c>
      <c r="C27" s="155">
        <v>0</v>
      </c>
      <c r="D27" s="155">
        <v>0</v>
      </c>
      <c r="E27" s="155">
        <v>0</v>
      </c>
      <c r="F27" s="156"/>
      <c r="G27" s="155">
        <v>10.176000566316553</v>
      </c>
      <c r="H27" s="155">
        <v>81.893486995119616</v>
      </c>
      <c r="I27" s="156">
        <f t="shared" si="1"/>
        <v>8.0477085728743152</v>
      </c>
      <c r="J27" s="155">
        <v>92.528677486652185</v>
      </c>
      <c r="K27" s="155">
        <v>705.54011160696939</v>
      </c>
      <c r="L27" s="156">
        <f t="shared" si="2"/>
        <v>7.6250966810667729</v>
      </c>
      <c r="M27" s="155">
        <v>25.694996867322303</v>
      </c>
      <c r="N27" s="155">
        <v>244.96998765518765</v>
      </c>
      <c r="O27" s="156">
        <f t="shared" si="3"/>
        <v>9.5337621140841247</v>
      </c>
      <c r="P27" s="155">
        <v>41.596884591424505</v>
      </c>
      <c r="Q27" s="155">
        <v>126.22624792678396</v>
      </c>
      <c r="R27" s="156">
        <f t="shared" si="4"/>
        <v>3.0345120594152957</v>
      </c>
      <c r="S27" s="155">
        <f t="shared" si="5"/>
        <v>169.99655951171553</v>
      </c>
      <c r="T27" s="155">
        <f t="shared" si="5"/>
        <v>1158.6298341840607</v>
      </c>
      <c r="U27" s="156">
        <f t="shared" si="6"/>
        <v>6.8156075482469527</v>
      </c>
    </row>
    <row r="28" spans="1:21" s="153" customFormat="1" ht="15" customHeight="1">
      <c r="B28" s="153" t="s">
        <v>264</v>
      </c>
      <c r="C28" s="157">
        <v>0</v>
      </c>
      <c r="D28" s="157">
        <v>0</v>
      </c>
      <c r="E28" s="157">
        <v>0</v>
      </c>
      <c r="F28" s="158"/>
      <c r="G28" s="157">
        <v>301.20961676296997</v>
      </c>
      <c r="H28" s="157">
        <v>3635.0471539958717</v>
      </c>
      <c r="I28" s="158">
        <f t="shared" si="1"/>
        <v>12.068164333731712</v>
      </c>
      <c r="J28" s="157">
        <v>945.96965571647934</v>
      </c>
      <c r="K28" s="157">
        <v>6040.0755352907563</v>
      </c>
      <c r="L28" s="158">
        <f t="shared" si="2"/>
        <v>6.3850626696011625</v>
      </c>
      <c r="M28" s="157">
        <v>953.28438377765747</v>
      </c>
      <c r="N28" s="157">
        <v>11414.512669231055</v>
      </c>
      <c r="O28" s="158">
        <f t="shared" si="3"/>
        <v>11.973879844750879</v>
      </c>
      <c r="P28" s="157">
        <v>1176.1519118225281</v>
      </c>
      <c r="Q28" s="157">
        <v>2722.5423849708213</v>
      </c>
      <c r="R28" s="158">
        <f t="shared" si="4"/>
        <v>2.3147880453232057</v>
      </c>
      <c r="S28" s="157">
        <f t="shared" si="5"/>
        <v>3376.6155680796346</v>
      </c>
      <c r="T28" s="157">
        <f t="shared" si="5"/>
        <v>23812.177743488504</v>
      </c>
      <c r="U28" s="158">
        <f t="shared" si="6"/>
        <v>7.0520843321915629</v>
      </c>
    </row>
    <row r="29" spans="1:21" ht="15" customHeight="1">
      <c r="A29" s="154">
        <v>3</v>
      </c>
      <c r="B29" s="154" t="s">
        <v>226</v>
      </c>
      <c r="C29" s="155">
        <v>677.7434395726026</v>
      </c>
      <c r="D29" s="155">
        <v>250</v>
      </c>
      <c r="E29" s="155">
        <v>139.02586490628522</v>
      </c>
      <c r="F29" s="156">
        <f t="shared" si="0"/>
        <v>0.55610345962514085</v>
      </c>
      <c r="G29" s="155">
        <v>50.880002831582765</v>
      </c>
      <c r="H29" s="155">
        <v>614.20115246339708</v>
      </c>
      <c r="I29" s="156">
        <f t="shared" si="1"/>
        <v>12.071562859311474</v>
      </c>
      <c r="J29" s="155">
        <v>21.771453526271102</v>
      </c>
      <c r="K29" s="155">
        <v>166.00943802516923</v>
      </c>
      <c r="L29" s="156">
        <f t="shared" si="2"/>
        <v>7.6250966810667711</v>
      </c>
      <c r="M29" s="155">
        <v>10.277998746928922</v>
      </c>
      <c r="N29" s="155">
        <v>130.65066008276673</v>
      </c>
      <c r="O29" s="156">
        <f t="shared" si="3"/>
        <v>12.711682818778831</v>
      </c>
      <c r="P29" s="155">
        <v>33.277507673139603</v>
      </c>
      <c r="Q29" s="155">
        <v>40.392399336570861</v>
      </c>
      <c r="R29" s="156">
        <f t="shared" si="4"/>
        <v>1.2138048237661181</v>
      </c>
      <c r="S29" s="155">
        <f t="shared" si="5"/>
        <v>366.2069627779224</v>
      </c>
      <c r="T29" s="155">
        <f t="shared" si="5"/>
        <v>1090.279514814189</v>
      </c>
      <c r="U29" s="156">
        <f t="shared" si="6"/>
        <v>2.9772222421542636</v>
      </c>
    </row>
    <row r="30" spans="1:21" ht="15" customHeight="1">
      <c r="A30" s="154">
        <v>3</v>
      </c>
      <c r="B30" s="154" t="s">
        <v>209</v>
      </c>
      <c r="C30" s="155">
        <v>170.91780618959217</v>
      </c>
      <c r="D30" s="155">
        <v>80</v>
      </c>
      <c r="E30" s="155">
        <v>47.66601082501208</v>
      </c>
      <c r="F30" s="156">
        <f t="shared" si="0"/>
        <v>0.59582513531265102</v>
      </c>
      <c r="G30" s="155">
        <v>579.01443222341186</v>
      </c>
      <c r="H30" s="155">
        <v>5824.6742625278821</v>
      </c>
      <c r="I30" s="156">
        <f t="shared" si="1"/>
        <v>10.059635716092894</v>
      </c>
      <c r="J30" s="155">
        <v>310.24321274936318</v>
      </c>
      <c r="K30" s="155">
        <v>2703.5822764098994</v>
      </c>
      <c r="L30" s="156">
        <f t="shared" si="2"/>
        <v>8.7143962069334542</v>
      </c>
      <c r="M30" s="155">
        <v>190.14297681818505</v>
      </c>
      <c r="N30" s="155">
        <v>1611.3581410207898</v>
      </c>
      <c r="O30" s="156">
        <f t="shared" si="3"/>
        <v>8.4744552125192225</v>
      </c>
      <c r="P30" s="155">
        <v>14.558909606998576</v>
      </c>
      <c r="Q30" s="155">
        <v>29.452791182916254</v>
      </c>
      <c r="R30" s="156">
        <f t="shared" si="4"/>
        <v>2.0230080396101973</v>
      </c>
      <c r="S30" s="155">
        <f t="shared" si="5"/>
        <v>1173.9595313979587</v>
      </c>
      <c r="T30" s="155">
        <f t="shared" si="5"/>
        <v>10216.733481966497</v>
      </c>
      <c r="U30" s="156">
        <f t="shared" si="6"/>
        <v>8.7027986985210166</v>
      </c>
    </row>
    <row r="31" spans="1:21" ht="15" customHeight="1">
      <c r="A31" s="154">
        <v>3</v>
      </c>
      <c r="B31" s="154" t="s">
        <v>206</v>
      </c>
      <c r="C31" s="155">
        <v>4.9398209881385027</v>
      </c>
      <c r="D31" s="155">
        <v>5</v>
      </c>
      <c r="E31" s="155">
        <v>2.0853879735942784</v>
      </c>
      <c r="F31" s="156">
        <f t="shared" si="0"/>
        <v>0.41707759471885569</v>
      </c>
      <c r="G31" s="155">
        <v>206.57281149622605</v>
      </c>
      <c r="H31" s="155">
        <v>1351.2425354194736</v>
      </c>
      <c r="I31" s="156">
        <f t="shared" si="1"/>
        <v>6.5412409582475952</v>
      </c>
      <c r="J31" s="155">
        <v>106.6801222787284</v>
      </c>
      <c r="K31" s="155">
        <v>747.04247111326163</v>
      </c>
      <c r="L31" s="156">
        <f t="shared" si="2"/>
        <v>7.0026398091429538</v>
      </c>
      <c r="M31" s="155">
        <v>34.945195739558329</v>
      </c>
      <c r="N31" s="155">
        <v>209.0410561324268</v>
      </c>
      <c r="O31" s="156">
        <f t="shared" si="3"/>
        <v>5.9819683853076873</v>
      </c>
      <c r="P31" s="155">
        <v>20.798442295712253</v>
      </c>
      <c r="Q31" s="155">
        <v>89.410258948138647</v>
      </c>
      <c r="R31" s="156">
        <f t="shared" si="4"/>
        <v>4.2988920841716691</v>
      </c>
      <c r="S31" s="155">
        <f t="shared" si="5"/>
        <v>373.99657181022502</v>
      </c>
      <c r="T31" s="155">
        <f t="shared" si="5"/>
        <v>2398.8217095868954</v>
      </c>
      <c r="U31" s="156">
        <f t="shared" si="6"/>
        <v>6.4140205830659749</v>
      </c>
    </row>
    <row r="32" spans="1:21" ht="15" customHeight="1">
      <c r="A32" s="154">
        <v>3</v>
      </c>
      <c r="B32" s="154" t="s">
        <v>265</v>
      </c>
      <c r="C32" s="155">
        <v>101.76031235565316</v>
      </c>
      <c r="D32" s="155">
        <v>80</v>
      </c>
      <c r="E32" s="155">
        <v>44.686885148448823</v>
      </c>
      <c r="F32" s="156">
        <f t="shared" si="0"/>
        <v>0.55858606435561031</v>
      </c>
      <c r="G32" s="155">
        <v>86.496004813690703</v>
      </c>
      <c r="H32" s="155">
        <v>1566.2129387816626</v>
      </c>
      <c r="I32" s="156">
        <f t="shared" si="1"/>
        <v>18.107344288967209</v>
      </c>
      <c r="J32" s="155">
        <v>75.111514665635312</v>
      </c>
      <c r="K32" s="155">
        <v>262.05775573973148</v>
      </c>
      <c r="L32" s="156">
        <f t="shared" si="2"/>
        <v>3.4889158727034295</v>
      </c>
      <c r="M32" s="155">
        <v>45.223194486487252</v>
      </c>
      <c r="N32" s="155">
        <v>607.52556938486532</v>
      </c>
      <c r="O32" s="156">
        <f t="shared" si="3"/>
        <v>13.433937524391267</v>
      </c>
      <c r="P32" s="155">
        <v>73.834470149778497</v>
      </c>
      <c r="Q32" s="155">
        <v>287.16471403343348</v>
      </c>
      <c r="R32" s="156">
        <f t="shared" si="4"/>
        <v>3.8893041888280546</v>
      </c>
      <c r="S32" s="155">
        <f t="shared" si="5"/>
        <v>360.66518411559179</v>
      </c>
      <c r="T32" s="155">
        <f t="shared" si="5"/>
        <v>2767.6478630881415</v>
      </c>
      <c r="U32" s="156">
        <f t="shared" si="6"/>
        <v>7.6737317184492122</v>
      </c>
    </row>
    <row r="33" spans="1:21" ht="15" customHeight="1">
      <c r="A33" s="154">
        <v>3</v>
      </c>
      <c r="B33" s="154" t="s">
        <v>266</v>
      </c>
      <c r="C33" s="155">
        <v>30.626890126458719</v>
      </c>
      <c r="D33" s="155">
        <v>27</v>
      </c>
      <c r="E33" s="155">
        <v>13.902586490628522</v>
      </c>
      <c r="F33" s="156">
        <f t="shared" si="0"/>
        <v>0.51491061076401934</v>
      </c>
      <c r="G33" s="155">
        <v>682.80963799984067</v>
      </c>
      <c r="H33" s="155">
        <v>8541.4906935909748</v>
      </c>
      <c r="I33" s="156">
        <f t="shared" si="1"/>
        <v>12.509329421025202</v>
      </c>
      <c r="J33" s="155">
        <v>32.657180289406654</v>
      </c>
      <c r="K33" s="155">
        <v>219.36961453325938</v>
      </c>
      <c r="L33" s="156">
        <f t="shared" si="2"/>
        <v>6.7173470761778713</v>
      </c>
      <c r="M33" s="155">
        <v>457.37094423833702</v>
      </c>
      <c r="N33" s="155">
        <v>4844.9619780692665</v>
      </c>
      <c r="O33" s="156">
        <f t="shared" si="3"/>
        <v>10.593069015649027</v>
      </c>
      <c r="P33" s="155">
        <v>0</v>
      </c>
      <c r="Q33" s="155">
        <v>0</v>
      </c>
      <c r="R33" s="156"/>
      <c r="S33" s="155">
        <f t="shared" si="5"/>
        <v>1199.8377625275843</v>
      </c>
      <c r="T33" s="155">
        <f t="shared" si="5"/>
        <v>13619.72487268413</v>
      </c>
      <c r="U33" s="156">
        <f t="shared" si="6"/>
        <v>11.351305399817345</v>
      </c>
    </row>
    <row r="34" spans="1:21" ht="15" customHeight="1">
      <c r="A34" s="154">
        <v>3</v>
      </c>
      <c r="B34" s="154" t="s">
        <v>195</v>
      </c>
      <c r="C34" s="155">
        <v>60.265816055289733</v>
      </c>
      <c r="D34" s="155">
        <v>59</v>
      </c>
      <c r="E34" s="155">
        <v>25.024655683131343</v>
      </c>
      <c r="F34" s="156">
        <f t="shared" si="0"/>
        <v>0.42414670649375158</v>
      </c>
      <c r="G34" s="155">
        <v>70.214403907584213</v>
      </c>
      <c r="H34" s="155">
        <v>742.15972589327146</v>
      </c>
      <c r="I34" s="156">
        <f t="shared" si="1"/>
        <v>10.569907092996157</v>
      </c>
      <c r="J34" s="155">
        <v>549.72920153834536</v>
      </c>
      <c r="K34" s="155">
        <v>4867.6338792379984</v>
      </c>
      <c r="L34" s="156">
        <f t="shared" si="2"/>
        <v>8.8546030765994619</v>
      </c>
      <c r="M34" s="155">
        <v>56.528993108109063</v>
      </c>
      <c r="N34" s="155">
        <v>610.79183588693456</v>
      </c>
      <c r="O34" s="156">
        <f t="shared" si="3"/>
        <v>10.804930395962009</v>
      </c>
      <c r="P34" s="155">
        <v>627.07303521572442</v>
      </c>
      <c r="Q34" s="155">
        <v>3297.6607270872305</v>
      </c>
      <c r="R34" s="156">
        <f t="shared" si="4"/>
        <v>5.258814431325014</v>
      </c>
      <c r="S34" s="155">
        <f t="shared" si="5"/>
        <v>1362.5456337697628</v>
      </c>
      <c r="T34" s="155">
        <f t="shared" si="5"/>
        <v>9543.2708237885672</v>
      </c>
      <c r="U34" s="156">
        <f t="shared" si="6"/>
        <v>7.0040008842750794</v>
      </c>
    </row>
    <row r="35" spans="1:21" ht="15" customHeight="1">
      <c r="A35" s="154">
        <v>3</v>
      </c>
      <c r="B35" s="154" t="s">
        <v>267</v>
      </c>
      <c r="C35" s="155">
        <v>1.4819462964415508</v>
      </c>
      <c r="D35" s="155">
        <v>1</v>
      </c>
      <c r="E35" s="155">
        <v>9.9304189218775166E-2</v>
      </c>
      <c r="F35" s="156">
        <f t="shared" si="0"/>
        <v>9.9304189218775166E-2</v>
      </c>
      <c r="G35" s="155">
        <v>109.08672607091344</v>
      </c>
      <c r="H35" s="155">
        <v>1674.721809050196</v>
      </c>
      <c r="I35" s="156">
        <f t="shared" si="1"/>
        <v>15.352205253291022</v>
      </c>
      <c r="J35" s="155">
        <v>53.340061139364202</v>
      </c>
      <c r="K35" s="155">
        <v>479.05580687263125</v>
      </c>
      <c r="L35" s="156">
        <f t="shared" si="2"/>
        <v>8.9811634377579459</v>
      </c>
      <c r="M35" s="155">
        <v>27.750596616708087</v>
      </c>
      <c r="N35" s="155">
        <v>191.07659037104636</v>
      </c>
      <c r="O35" s="156">
        <f t="shared" si="3"/>
        <v>6.8854948601718684</v>
      </c>
      <c r="P35" s="155">
        <v>47.836417280138178</v>
      </c>
      <c r="Q35" s="155">
        <v>145.16018511580154</v>
      </c>
      <c r="R35" s="156">
        <f t="shared" si="4"/>
        <v>3.0345120594152957</v>
      </c>
      <c r="S35" s="155">
        <f t="shared" si="5"/>
        <v>239.01380110712392</v>
      </c>
      <c r="T35" s="155">
        <f t="shared" si="5"/>
        <v>2490.1136955988941</v>
      </c>
      <c r="U35" s="156">
        <f t="shared" si="6"/>
        <v>10.41828414955355</v>
      </c>
    </row>
    <row r="36" spans="1:21" ht="15" customHeight="1">
      <c r="A36" s="154">
        <v>3</v>
      </c>
      <c r="B36" s="154" t="s">
        <v>197</v>
      </c>
      <c r="C36" s="155">
        <v>10.867606173904706</v>
      </c>
      <c r="D36" s="155">
        <v>5</v>
      </c>
      <c r="E36" s="155">
        <v>3.0784298657820304</v>
      </c>
      <c r="F36" s="156">
        <f t="shared" si="0"/>
        <v>0.61568597315640605</v>
      </c>
      <c r="G36" s="155">
        <v>122.11200679579864</v>
      </c>
      <c r="H36" s="155">
        <v>1330.7691636706936</v>
      </c>
      <c r="I36" s="156">
        <f t="shared" si="1"/>
        <v>10.897938692433968</v>
      </c>
      <c r="J36" s="155">
        <v>10.885726763135551</v>
      </c>
      <c r="K36" s="155">
        <v>97.234099414741991</v>
      </c>
      <c r="L36" s="156">
        <f t="shared" si="2"/>
        <v>8.9322561121067903</v>
      </c>
      <c r="M36" s="155">
        <v>10.277998746928922</v>
      </c>
      <c r="N36" s="155">
        <v>119.76310507586952</v>
      </c>
      <c r="O36" s="156">
        <f t="shared" si="3"/>
        <v>11.652375917213929</v>
      </c>
      <c r="P36" s="155">
        <v>1.559883172178419</v>
      </c>
      <c r="Q36" s="155">
        <v>14.989366941305594</v>
      </c>
      <c r="R36" s="156">
        <f t="shared" si="4"/>
        <v>9.6092881881484349</v>
      </c>
      <c r="S36" s="155">
        <f t="shared" si="5"/>
        <v>149.83561547804152</v>
      </c>
      <c r="T36" s="155">
        <f t="shared" si="5"/>
        <v>1565.8341649683928</v>
      </c>
      <c r="U36" s="156">
        <f t="shared" si="6"/>
        <v>10.450346935024047</v>
      </c>
    </row>
    <row r="37" spans="1:21" ht="15" customHeight="1">
      <c r="A37" s="154">
        <v>3</v>
      </c>
      <c r="B37" s="154" t="s">
        <v>268</v>
      </c>
      <c r="C37" s="155">
        <v>2.9638925928831017</v>
      </c>
      <c r="D37" s="155">
        <v>2</v>
      </c>
      <c r="E37" s="155">
        <v>0.99304189218775163</v>
      </c>
      <c r="F37" s="156">
        <f t="shared" si="0"/>
        <v>0.49652094609387581</v>
      </c>
      <c r="G37" s="155">
        <v>5.0880002831582765</v>
      </c>
      <c r="H37" s="155">
        <v>102.36685874389951</v>
      </c>
      <c r="I37" s="156">
        <f t="shared" si="1"/>
        <v>20.119271432185787</v>
      </c>
      <c r="J37" s="155">
        <v>4.3542907052542201</v>
      </c>
      <c r="K37" s="155">
        <v>37.945014405752971</v>
      </c>
      <c r="L37" s="156">
        <f t="shared" si="2"/>
        <v>8.7143962069334542</v>
      </c>
      <c r="M37" s="155">
        <v>6.1667992481573526</v>
      </c>
      <c r="N37" s="155">
        <v>130.65066008276673</v>
      </c>
      <c r="O37" s="156">
        <f t="shared" si="3"/>
        <v>21.186138031298054</v>
      </c>
      <c r="P37" s="155">
        <v>5.1996105739280631</v>
      </c>
      <c r="Q37" s="155">
        <v>52.594269969493311</v>
      </c>
      <c r="R37" s="156">
        <f t="shared" si="4"/>
        <v>10.115040198050984</v>
      </c>
      <c r="S37" s="155">
        <f t="shared" si="5"/>
        <v>22.808700810497911</v>
      </c>
      <c r="T37" s="155">
        <f t="shared" si="5"/>
        <v>324.54984509410031</v>
      </c>
      <c r="U37" s="156">
        <f t="shared" si="6"/>
        <v>14.229212255032225</v>
      </c>
    </row>
    <row r="38" spans="1:21" ht="15" customHeight="1">
      <c r="A38" s="154">
        <v>3</v>
      </c>
      <c r="B38" s="154" t="s">
        <v>201</v>
      </c>
      <c r="C38" s="155">
        <v>118.55570371532407</v>
      </c>
      <c r="D38" s="155">
        <v>65</v>
      </c>
      <c r="E38" s="155">
        <v>44.686885148448823</v>
      </c>
      <c r="F38" s="156">
        <f t="shared" si="0"/>
        <v>0.68749054074536653</v>
      </c>
      <c r="G38" s="155">
        <v>340.89601897160452</v>
      </c>
      <c r="H38" s="155">
        <v>3715.9169724035523</v>
      </c>
      <c r="I38" s="156">
        <f t="shared" si="1"/>
        <v>10.900441089378271</v>
      </c>
      <c r="J38" s="155">
        <v>81.642950723516634</v>
      </c>
      <c r="K38" s="155">
        <v>559.68896248485635</v>
      </c>
      <c r="L38" s="156">
        <f t="shared" si="2"/>
        <v>6.8553250161209833</v>
      </c>
      <c r="M38" s="155">
        <v>49.334393985258821</v>
      </c>
      <c r="N38" s="155">
        <v>444.21224428140692</v>
      </c>
      <c r="O38" s="156">
        <f t="shared" si="3"/>
        <v>9.0041086633016736</v>
      </c>
      <c r="P38" s="155">
        <v>63.435249001922365</v>
      </c>
      <c r="Q38" s="155">
        <v>179.66202621578918</v>
      </c>
      <c r="R38" s="156">
        <f t="shared" si="4"/>
        <v>2.8322112554542764</v>
      </c>
      <c r="S38" s="155">
        <f t="shared" si="5"/>
        <v>600.30861268230228</v>
      </c>
      <c r="T38" s="155">
        <f t="shared" si="5"/>
        <v>4944.1670905340534</v>
      </c>
      <c r="U38" s="156">
        <f t="shared" si="6"/>
        <v>8.2360422390784933</v>
      </c>
    </row>
    <row r="39" spans="1:21" ht="15" customHeight="1">
      <c r="A39" s="154">
        <v>3</v>
      </c>
      <c r="B39" s="154" t="s">
        <v>191</v>
      </c>
      <c r="C39" s="155">
        <v>31.614854324086419</v>
      </c>
      <c r="D39" s="155">
        <v>22</v>
      </c>
      <c r="E39" s="155">
        <v>11.91650270625302</v>
      </c>
      <c r="F39" s="156">
        <f t="shared" si="0"/>
        <v>0.5416592139205918</v>
      </c>
      <c r="G39" s="155">
        <v>225.90721257222745</v>
      </c>
      <c r="H39" s="155">
        <v>3183.6093069352751</v>
      </c>
      <c r="I39" s="156">
        <f t="shared" si="1"/>
        <v>14.092552737409417</v>
      </c>
      <c r="J39" s="155">
        <v>70.757223960381083</v>
      </c>
      <c r="K39" s="155">
        <v>487.94916962397969</v>
      </c>
      <c r="L39" s="156">
        <f t="shared" si="2"/>
        <v>6.8961039214483009</v>
      </c>
      <c r="M39" s="155">
        <v>13.361398371007597</v>
      </c>
      <c r="N39" s="155">
        <v>108.71223674386881</v>
      </c>
      <c r="O39" s="156">
        <f t="shared" si="3"/>
        <v>8.1362918554811952</v>
      </c>
      <c r="P39" s="155">
        <v>202.78481238319446</v>
      </c>
      <c r="Q39" s="155">
        <v>205.1176528810239</v>
      </c>
      <c r="R39" s="156">
        <f t="shared" si="4"/>
        <v>1.0115040198050984</v>
      </c>
      <c r="S39" s="155">
        <f t="shared" si="5"/>
        <v>534.81064728681065</v>
      </c>
      <c r="T39" s="155">
        <f t="shared" si="5"/>
        <v>3997.3048688904005</v>
      </c>
      <c r="U39" s="156">
        <f t="shared" si="6"/>
        <v>7.4742432469686939</v>
      </c>
    </row>
    <row r="40" spans="1:21" ht="15" customHeight="1">
      <c r="A40" s="154">
        <v>3</v>
      </c>
      <c r="B40" s="154" t="s">
        <v>199</v>
      </c>
      <c r="C40" s="155">
        <v>26.675033335947916</v>
      </c>
      <c r="D40" s="155">
        <v>10</v>
      </c>
      <c r="E40" s="155">
        <v>4.965209460938758</v>
      </c>
      <c r="F40" s="156">
        <f t="shared" si="0"/>
        <v>0.49652094609387581</v>
      </c>
      <c r="G40" s="155">
        <v>441.63842457813843</v>
      </c>
      <c r="H40" s="155">
        <v>6659.1688950081507</v>
      </c>
      <c r="I40" s="156">
        <f t="shared" si="1"/>
        <v>15.078327709752877</v>
      </c>
      <c r="J40" s="155">
        <v>89.262959457711531</v>
      </c>
      <c r="K40" s="155">
        <v>609.49179389240714</v>
      </c>
      <c r="L40" s="156">
        <f t="shared" si="2"/>
        <v>6.8280482475057847</v>
      </c>
      <c r="M40" s="155">
        <v>15.41699812039338</v>
      </c>
      <c r="N40" s="155">
        <v>146.98199259311258</v>
      </c>
      <c r="O40" s="156">
        <f t="shared" si="3"/>
        <v>9.5337621140841247</v>
      </c>
      <c r="P40" s="155">
        <v>3.119766344356838</v>
      </c>
      <c r="Q40" s="155">
        <v>8.299375801186045</v>
      </c>
      <c r="R40" s="156">
        <f t="shared" si="4"/>
        <v>2.6602555720874093</v>
      </c>
      <c r="S40" s="155">
        <f t="shared" si="5"/>
        <v>559.43814850060028</v>
      </c>
      <c r="T40" s="155">
        <f t="shared" si="5"/>
        <v>7428.9072667557957</v>
      </c>
      <c r="U40" s="156">
        <f t="shared" si="6"/>
        <v>13.279228966895925</v>
      </c>
    </row>
    <row r="41" spans="1:21" ht="15" customHeight="1">
      <c r="A41" s="154">
        <v>3</v>
      </c>
      <c r="B41" s="154" t="s">
        <v>269</v>
      </c>
      <c r="C41" s="155">
        <v>1.9759283952554012</v>
      </c>
      <c r="D41" s="155">
        <v>0.5</v>
      </c>
      <c r="E41" s="155">
        <v>0.19860837843755033</v>
      </c>
      <c r="F41" s="156">
        <f t="shared" si="0"/>
        <v>0.39721675687510066</v>
      </c>
      <c r="G41" s="155">
        <v>168.92160940085478</v>
      </c>
      <c r="H41" s="155">
        <v>1685.9821635120252</v>
      </c>
      <c r="I41" s="156">
        <f t="shared" si="1"/>
        <v>9.9808554363885538</v>
      </c>
      <c r="J41" s="155">
        <v>109.94584030766907</v>
      </c>
      <c r="K41" s="155">
        <v>603.56288539150819</v>
      </c>
      <c r="L41" s="156">
        <f t="shared" si="2"/>
        <v>5.4896382046152565</v>
      </c>
      <c r="M41" s="155">
        <v>66.806991855037978</v>
      </c>
      <c r="N41" s="155">
        <v>459.45482129106307</v>
      </c>
      <c r="O41" s="156">
        <f t="shared" si="3"/>
        <v>6.8773463455444466</v>
      </c>
      <c r="P41" s="155">
        <v>140.38948549605772</v>
      </c>
      <c r="Q41" s="155">
        <v>136.21915922098768</v>
      </c>
      <c r="R41" s="156">
        <f t="shared" si="4"/>
        <v>0.97029459677600183</v>
      </c>
      <c r="S41" s="155">
        <f t="shared" si="5"/>
        <v>486.56392705961952</v>
      </c>
      <c r="T41" s="155">
        <f t="shared" si="5"/>
        <v>2885.4176377940216</v>
      </c>
      <c r="U41" s="156">
        <f t="shared" si="6"/>
        <v>5.9301922672957756</v>
      </c>
    </row>
    <row r="42" spans="1:21" s="153" customFormat="1" ht="15" customHeight="1">
      <c r="B42" s="153" t="s">
        <v>270</v>
      </c>
      <c r="C42" s="157">
        <v>1240.3890501215781</v>
      </c>
      <c r="D42" s="157">
        <v>606.5</v>
      </c>
      <c r="E42" s="157">
        <v>338.329372668367</v>
      </c>
      <c r="F42" s="158">
        <f t="shared" si="0"/>
        <v>0.55783903160489201</v>
      </c>
      <c r="G42" s="157">
        <v>3089.6372919450314</v>
      </c>
      <c r="H42" s="157">
        <v>36992.516478000456</v>
      </c>
      <c r="I42" s="158">
        <f t="shared" si="1"/>
        <v>11.973093597246301</v>
      </c>
      <c r="J42" s="157">
        <v>1516.3817381047822</v>
      </c>
      <c r="K42" s="157">
        <v>11840.623167145197</v>
      </c>
      <c r="L42" s="158">
        <f t="shared" si="2"/>
        <v>7.8084712243659373</v>
      </c>
      <c r="M42" s="157">
        <v>983.60448008109768</v>
      </c>
      <c r="N42" s="157">
        <v>9615.1808910161835</v>
      </c>
      <c r="O42" s="158">
        <f t="shared" si="3"/>
        <v>9.775454550820486</v>
      </c>
      <c r="P42" s="157">
        <v>1233.8675891931293</v>
      </c>
      <c r="Q42" s="157">
        <v>4486.1229267338786</v>
      </c>
      <c r="R42" s="158">
        <f t="shared" si="4"/>
        <v>3.6358220006958093</v>
      </c>
      <c r="S42" s="157">
        <f t="shared" si="5"/>
        <v>7429.991099324041</v>
      </c>
      <c r="T42" s="157">
        <f t="shared" si="5"/>
        <v>63272.772835564087</v>
      </c>
      <c r="U42" s="158">
        <f t="shared" si="6"/>
        <v>8.5158611887597626</v>
      </c>
    </row>
    <row r="43" spans="1:21" ht="15" customHeight="1">
      <c r="A43" s="154" t="s">
        <v>271</v>
      </c>
      <c r="B43" s="154" t="s">
        <v>272</v>
      </c>
      <c r="C43" s="155">
        <v>1.9759283952554012</v>
      </c>
      <c r="D43" s="155">
        <v>0.5</v>
      </c>
      <c r="E43" s="155">
        <v>0.19860837843755033</v>
      </c>
      <c r="F43" s="156">
        <f t="shared" si="0"/>
        <v>0.39721675687510066</v>
      </c>
      <c r="G43" s="155">
        <v>0</v>
      </c>
      <c r="H43" s="155">
        <v>0</v>
      </c>
      <c r="I43" s="156"/>
      <c r="J43" s="155">
        <v>14.151444792076216</v>
      </c>
      <c r="K43" s="155">
        <v>83.004719012584616</v>
      </c>
      <c r="L43" s="156">
        <f t="shared" si="2"/>
        <v>5.8654589854359784</v>
      </c>
      <c r="M43" s="155">
        <v>0</v>
      </c>
      <c r="N43" s="155">
        <v>0</v>
      </c>
      <c r="O43" s="156"/>
      <c r="P43" s="155">
        <v>0</v>
      </c>
      <c r="Q43" s="155">
        <v>0</v>
      </c>
      <c r="R43" s="156"/>
      <c r="S43" s="155">
        <f t="shared" si="5"/>
        <v>14.651444792076216</v>
      </c>
      <c r="T43" s="155">
        <f t="shared" si="5"/>
        <v>83.203327391022171</v>
      </c>
      <c r="U43" s="156">
        <f t="shared" si="6"/>
        <v>5.6788479615348333</v>
      </c>
    </row>
    <row r="44" spans="1:21" ht="15" customHeight="1">
      <c r="A44" s="154" t="s">
        <v>271</v>
      </c>
      <c r="B44" s="154" t="s">
        <v>273</v>
      </c>
      <c r="C44" s="155">
        <v>0</v>
      </c>
      <c r="D44" s="155">
        <v>0</v>
      </c>
      <c r="E44" s="155">
        <v>0</v>
      </c>
      <c r="F44" s="156"/>
      <c r="G44" s="155">
        <v>0</v>
      </c>
      <c r="H44" s="155">
        <v>0</v>
      </c>
      <c r="I44" s="156"/>
      <c r="J44" s="155">
        <v>16.328590144703327</v>
      </c>
      <c r="K44" s="155">
        <v>132.80755042013541</v>
      </c>
      <c r="L44" s="156">
        <f t="shared" si="2"/>
        <v>8.1334364598045568</v>
      </c>
      <c r="M44" s="155">
        <v>0</v>
      </c>
      <c r="N44" s="155">
        <v>0</v>
      </c>
      <c r="O44" s="156"/>
      <c r="P44" s="155">
        <v>5.1996105739280631</v>
      </c>
      <c r="Q44" s="155">
        <v>46.282957573154114</v>
      </c>
      <c r="R44" s="156">
        <f t="shared" si="4"/>
        <v>8.901235374284866</v>
      </c>
      <c r="S44" s="155">
        <f t="shared" si="5"/>
        <v>21.528200718631389</v>
      </c>
      <c r="T44" s="155">
        <f t="shared" si="5"/>
        <v>179.09050799328952</v>
      </c>
      <c r="U44" s="156">
        <f t="shared" si="6"/>
        <v>8.3188795168700391</v>
      </c>
    </row>
    <row r="45" spans="1:21" ht="15" customHeight="1">
      <c r="A45" s="154" t="s">
        <v>271</v>
      </c>
      <c r="B45" s="154" t="s">
        <v>192</v>
      </c>
      <c r="C45" s="155">
        <v>207.47248150181713</v>
      </c>
      <c r="D45" s="155">
        <v>125</v>
      </c>
      <c r="E45" s="155">
        <v>71.499016237518106</v>
      </c>
      <c r="F45" s="156">
        <f t="shared" si="0"/>
        <v>0.57199212990014481</v>
      </c>
      <c r="G45" s="155">
        <v>119.05920662590367</v>
      </c>
      <c r="H45" s="155">
        <v>1257.065025375086</v>
      </c>
      <c r="I45" s="156">
        <f t="shared" si="1"/>
        <v>10.558318512275276</v>
      </c>
      <c r="J45" s="155">
        <v>50.074343110423534</v>
      </c>
      <c r="K45" s="155">
        <v>300.00277014548442</v>
      </c>
      <c r="L45" s="156">
        <f t="shared" si="2"/>
        <v>5.9911473922667495</v>
      </c>
      <c r="M45" s="155">
        <v>30.83399624078676</v>
      </c>
      <c r="N45" s="155">
        <v>395.21824675036936</v>
      </c>
      <c r="O45" s="156">
        <f t="shared" si="3"/>
        <v>12.817613508935324</v>
      </c>
      <c r="P45" s="155">
        <v>46.796495165352567</v>
      </c>
      <c r="Q45" s="155">
        <v>198.80634048468471</v>
      </c>
      <c r="R45" s="156">
        <f t="shared" si="4"/>
        <v>4.2483168831814133</v>
      </c>
      <c r="S45" s="155">
        <f t="shared" si="5"/>
        <v>371.76404114246651</v>
      </c>
      <c r="T45" s="155">
        <f t="shared" si="5"/>
        <v>2222.5913989931428</v>
      </c>
      <c r="U45" s="156">
        <f t="shared" si="6"/>
        <v>5.9785002125619959</v>
      </c>
    </row>
    <row r="46" spans="1:21" ht="15" customHeight="1">
      <c r="A46" s="154" t="s">
        <v>271</v>
      </c>
      <c r="B46" s="154" t="s">
        <v>198</v>
      </c>
      <c r="C46" s="155">
        <v>1022.54294454467</v>
      </c>
      <c r="D46" s="155">
        <v>314</v>
      </c>
      <c r="E46" s="155">
        <v>183.71275005473404</v>
      </c>
      <c r="F46" s="156">
        <f t="shared" si="0"/>
        <v>0.58507245240361161</v>
      </c>
      <c r="G46" s="155">
        <v>207.59041155285769</v>
      </c>
      <c r="H46" s="155">
        <v>1906.6032174768773</v>
      </c>
      <c r="I46" s="156">
        <f t="shared" si="1"/>
        <v>9.1844474087928116</v>
      </c>
      <c r="J46" s="155">
        <v>70.757223960381083</v>
      </c>
      <c r="K46" s="155">
        <v>385.37905255842867</v>
      </c>
      <c r="L46" s="156">
        <f t="shared" si="2"/>
        <v>5.4464976293334093</v>
      </c>
      <c r="M46" s="155">
        <v>87.362989348895823</v>
      </c>
      <c r="N46" s="155">
        <v>740.35374046901154</v>
      </c>
      <c r="O46" s="156">
        <f t="shared" si="3"/>
        <v>8.4744552125192225</v>
      </c>
      <c r="P46" s="155">
        <v>12.479065377427352</v>
      </c>
      <c r="Q46" s="155">
        <v>12.622624792678396</v>
      </c>
      <c r="R46" s="156">
        <f t="shared" si="4"/>
        <v>1.0115040198050986</v>
      </c>
      <c r="S46" s="155">
        <f t="shared" si="5"/>
        <v>692.18969023956186</v>
      </c>
      <c r="T46" s="155">
        <f t="shared" si="5"/>
        <v>3228.6713853517299</v>
      </c>
      <c r="U46" s="156">
        <f t="shared" si="6"/>
        <v>4.6644314858753679</v>
      </c>
    </row>
    <row r="47" spans="1:21" ht="15" customHeight="1">
      <c r="A47" s="154" t="s">
        <v>271</v>
      </c>
      <c r="B47" s="154" t="s">
        <v>274</v>
      </c>
      <c r="C47" s="155">
        <v>5.9277851857662034</v>
      </c>
      <c r="D47" s="155">
        <v>5</v>
      </c>
      <c r="E47" s="155">
        <v>2.3833005412506041</v>
      </c>
      <c r="F47" s="156">
        <f t="shared" si="0"/>
        <v>0.47666010825012084</v>
      </c>
      <c r="G47" s="155">
        <v>605.47203369583485</v>
      </c>
      <c r="H47" s="155">
        <v>7766.573572899656</v>
      </c>
      <c r="I47" s="156">
        <f t="shared" si="1"/>
        <v>12.827303559327191</v>
      </c>
      <c r="J47" s="155">
        <v>180.70306426805016</v>
      </c>
      <c r="K47" s="155">
        <v>913.05190913843091</v>
      </c>
      <c r="L47" s="156">
        <f t="shared" si="2"/>
        <v>5.0527749091406324</v>
      </c>
      <c r="M47" s="155">
        <v>153.14218132924091</v>
      </c>
      <c r="N47" s="155">
        <v>856.85057904281189</v>
      </c>
      <c r="O47" s="156">
        <f t="shared" si="3"/>
        <v>5.5951310841045538</v>
      </c>
      <c r="P47" s="155">
        <v>87.353457641991469</v>
      </c>
      <c r="Q47" s="155">
        <v>305.04676582306121</v>
      </c>
      <c r="R47" s="156">
        <f t="shared" si="4"/>
        <v>3.4920972112318873</v>
      </c>
      <c r="S47" s="155">
        <f t="shared" si="5"/>
        <v>1031.6707369351175</v>
      </c>
      <c r="T47" s="155">
        <f t="shared" si="5"/>
        <v>9843.9061274452106</v>
      </c>
      <c r="U47" s="156">
        <f t="shared" si="6"/>
        <v>9.5417130437269559</v>
      </c>
    </row>
    <row r="48" spans="1:21" ht="15" customHeight="1">
      <c r="A48" s="154" t="s">
        <v>271</v>
      </c>
      <c r="B48" s="154" t="s">
        <v>194</v>
      </c>
      <c r="C48" s="155">
        <v>94.350580873445409</v>
      </c>
      <c r="D48" s="155">
        <v>41</v>
      </c>
      <c r="E48" s="155">
        <v>19.860837843755032</v>
      </c>
      <c r="F48" s="156">
        <f t="shared" si="0"/>
        <v>0.48441067911597641</v>
      </c>
      <c r="G48" s="155">
        <v>1664.793692649388</v>
      </c>
      <c r="H48" s="155">
        <v>13364.280036220565</v>
      </c>
      <c r="I48" s="156">
        <f t="shared" si="1"/>
        <v>8.0275893014421307</v>
      </c>
      <c r="J48" s="155">
        <v>303.86417686616579</v>
      </c>
      <c r="K48" s="155">
        <v>1183.113691354376</v>
      </c>
      <c r="L48" s="156">
        <f t="shared" si="2"/>
        <v>3.8935609440907135</v>
      </c>
      <c r="M48" s="155">
        <v>318.61796115479655</v>
      </c>
      <c r="N48" s="155">
        <v>2014.1976762759873</v>
      </c>
      <c r="O48" s="156">
        <f t="shared" si="3"/>
        <v>6.3216702190163554</v>
      </c>
      <c r="P48" s="155">
        <v>269.24623473914301</v>
      </c>
      <c r="Q48" s="155">
        <v>1107.6142878495414</v>
      </c>
      <c r="R48" s="156">
        <f t="shared" si="4"/>
        <v>4.1137596183012342</v>
      </c>
      <c r="S48" s="155">
        <f t="shared" si="5"/>
        <v>2597.5220654094933</v>
      </c>
      <c r="T48" s="155">
        <f t="shared" si="5"/>
        <v>17689.066529544223</v>
      </c>
      <c r="U48" s="156">
        <f t="shared" si="6"/>
        <v>6.8099773877207017</v>
      </c>
    </row>
    <row r="49" spans="1:21" ht="15" customHeight="1">
      <c r="A49" s="154" t="s">
        <v>271</v>
      </c>
      <c r="B49" s="154" t="s">
        <v>204</v>
      </c>
      <c r="C49" s="155">
        <v>2.9638925928831017</v>
      </c>
      <c r="D49" s="155">
        <v>3</v>
      </c>
      <c r="E49" s="155">
        <v>1.4895628382816275</v>
      </c>
      <c r="F49" s="156">
        <f t="shared" si="0"/>
        <v>0.49652094609387581</v>
      </c>
      <c r="G49" s="155">
        <v>35.616001982107939</v>
      </c>
      <c r="H49" s="155">
        <v>450.41417847315785</v>
      </c>
      <c r="I49" s="156">
        <f t="shared" si="1"/>
        <v>12.64639918594535</v>
      </c>
      <c r="J49" s="155">
        <v>27.214316907838878</v>
      </c>
      <c r="K49" s="155">
        <v>162.45209292462991</v>
      </c>
      <c r="L49" s="156">
        <f t="shared" si="2"/>
        <v>5.9693614017494161</v>
      </c>
      <c r="M49" s="155">
        <v>20.555997493857845</v>
      </c>
      <c r="N49" s="155">
        <v>201.41976762759873</v>
      </c>
      <c r="O49" s="156">
        <f t="shared" si="3"/>
        <v>9.7985888394753502</v>
      </c>
      <c r="P49" s="155">
        <v>19.758520180926638</v>
      </c>
      <c r="Q49" s="155">
        <v>50.490499170713584</v>
      </c>
      <c r="R49" s="156">
        <f t="shared" si="4"/>
        <v>2.5553785763497232</v>
      </c>
      <c r="S49" s="155">
        <f t="shared" si="5"/>
        <v>106.14483656473131</v>
      </c>
      <c r="T49" s="155">
        <f t="shared" si="5"/>
        <v>866.26610103438179</v>
      </c>
      <c r="U49" s="156">
        <f t="shared" si="6"/>
        <v>8.161170425902899</v>
      </c>
    </row>
    <row r="50" spans="1:21" ht="15" customHeight="1">
      <c r="A50" s="154" t="s">
        <v>271</v>
      </c>
      <c r="B50" s="154" t="s">
        <v>210</v>
      </c>
      <c r="C50" s="155">
        <v>9.8796419762770054</v>
      </c>
      <c r="D50" s="155">
        <v>7</v>
      </c>
      <c r="E50" s="155">
        <v>3.5749508118759059</v>
      </c>
      <c r="F50" s="156">
        <f t="shared" si="0"/>
        <v>0.51070725883941515</v>
      </c>
      <c r="G50" s="155">
        <v>661.44003681057586</v>
      </c>
      <c r="H50" s="155">
        <v>7186.1534838217467</v>
      </c>
      <c r="I50" s="156">
        <f t="shared" si="1"/>
        <v>10.864406573380329</v>
      </c>
      <c r="J50" s="155">
        <v>54.428633815677756</v>
      </c>
      <c r="K50" s="155">
        <v>373.52123555663081</v>
      </c>
      <c r="L50" s="156">
        <f t="shared" si="2"/>
        <v>6.8625870129600948</v>
      </c>
      <c r="M50" s="155">
        <v>63.723592230959312</v>
      </c>
      <c r="N50" s="155">
        <v>916.73213158074657</v>
      </c>
      <c r="O50" s="156">
        <f t="shared" si="3"/>
        <v>14.386071147058839</v>
      </c>
      <c r="P50" s="155">
        <v>37.437196132282054</v>
      </c>
      <c r="Q50" s="155">
        <v>94.669685945087963</v>
      </c>
      <c r="R50" s="156">
        <f t="shared" si="4"/>
        <v>2.5287600495127465</v>
      </c>
      <c r="S50" s="155">
        <f t="shared" si="5"/>
        <v>824.02945898949497</v>
      </c>
      <c r="T50" s="155">
        <f t="shared" si="5"/>
        <v>8574.651487716088</v>
      </c>
      <c r="U50" s="156">
        <f t="shared" si="6"/>
        <v>10.405758427897904</v>
      </c>
    </row>
    <row r="51" spans="1:21" ht="15" customHeight="1">
      <c r="A51" s="154" t="s">
        <v>271</v>
      </c>
      <c r="B51" s="154" t="s">
        <v>200</v>
      </c>
      <c r="C51" s="155">
        <v>11.361588272718556</v>
      </c>
      <c r="D51" s="155">
        <v>10</v>
      </c>
      <c r="E51" s="155">
        <v>5.1638178393763088</v>
      </c>
      <c r="F51" s="156">
        <f t="shared" si="0"/>
        <v>0.5163817839376309</v>
      </c>
      <c r="G51" s="155">
        <v>35.616001982107939</v>
      </c>
      <c r="H51" s="155">
        <v>282.53253013316265</v>
      </c>
      <c r="I51" s="156">
        <f t="shared" si="1"/>
        <v>7.9327413075475386</v>
      </c>
      <c r="J51" s="155">
        <v>37.011470994660876</v>
      </c>
      <c r="K51" s="155">
        <v>277.47291784206857</v>
      </c>
      <c r="L51" s="156">
        <f t="shared" si="2"/>
        <v>7.4969437956706901</v>
      </c>
      <c r="M51" s="155">
        <v>20.555997493857845</v>
      </c>
      <c r="N51" s="155">
        <v>140.44945958897424</v>
      </c>
      <c r="O51" s="156">
        <f t="shared" si="3"/>
        <v>6.8325295150936212</v>
      </c>
      <c r="P51" s="155">
        <v>45.236611993174144</v>
      </c>
      <c r="Q51" s="155">
        <v>146.21207051519141</v>
      </c>
      <c r="R51" s="156">
        <f t="shared" si="4"/>
        <v>3.2321622701818096</v>
      </c>
      <c r="S51" s="155">
        <f t="shared" si="5"/>
        <v>148.42008246380081</v>
      </c>
      <c r="T51" s="155">
        <f t="shared" si="5"/>
        <v>851.83079591877322</v>
      </c>
      <c r="U51" s="156">
        <f t="shared" si="6"/>
        <v>5.739323020026835</v>
      </c>
    </row>
    <row r="52" spans="1:21" ht="15" customHeight="1">
      <c r="A52" s="154" t="s">
        <v>271</v>
      </c>
      <c r="B52" s="154" t="s">
        <v>188</v>
      </c>
      <c r="C52" s="155">
        <v>120.53163211057947</v>
      </c>
      <c r="D52" s="155">
        <v>65</v>
      </c>
      <c r="E52" s="155">
        <v>24.826047304693791</v>
      </c>
      <c r="F52" s="156">
        <f t="shared" si="0"/>
        <v>0.38193918930298137</v>
      </c>
      <c r="G52" s="155">
        <v>80.390404473900773</v>
      </c>
      <c r="H52" s="155">
        <v>1147.5324865191135</v>
      </c>
      <c r="I52" s="156">
        <f t="shared" si="1"/>
        <v>14.274495743974851</v>
      </c>
      <c r="J52" s="155">
        <v>69.668651284067522</v>
      </c>
      <c r="K52" s="155">
        <v>458.89751796957501</v>
      </c>
      <c r="L52" s="156">
        <f t="shared" si="2"/>
        <v>6.5868580704750919</v>
      </c>
      <c r="M52" s="155">
        <v>58.584592857494854</v>
      </c>
      <c r="N52" s="155">
        <v>569.41912686072499</v>
      </c>
      <c r="O52" s="156">
        <f t="shared" si="3"/>
        <v>9.7196054301481407</v>
      </c>
      <c r="P52" s="155">
        <v>16.638753836569801</v>
      </c>
      <c r="Q52" s="155">
        <v>106.2404253383765</v>
      </c>
      <c r="R52" s="156">
        <f t="shared" si="4"/>
        <v>6.3851191250196848</v>
      </c>
      <c r="S52" s="155">
        <f t="shared" si="5"/>
        <v>290.28240245203295</v>
      </c>
      <c r="T52" s="155">
        <f t="shared" si="5"/>
        <v>2306.9156039924837</v>
      </c>
      <c r="U52" s="156">
        <f t="shared" si="6"/>
        <v>7.9471424533689561</v>
      </c>
    </row>
    <row r="53" spans="1:21" ht="15" customHeight="1">
      <c r="A53" s="154" t="s">
        <v>271</v>
      </c>
      <c r="B53" s="154" t="s">
        <v>275</v>
      </c>
      <c r="C53" s="155">
        <v>0</v>
      </c>
      <c r="D53" s="155">
        <v>0</v>
      </c>
      <c r="E53" s="155">
        <v>0</v>
      </c>
      <c r="F53" s="156"/>
      <c r="G53" s="155">
        <v>1129.5360628611375</v>
      </c>
      <c r="H53" s="155">
        <v>11630.922490481862</v>
      </c>
      <c r="I53" s="156">
        <f t="shared" si="1"/>
        <v>10.297079369932202</v>
      </c>
      <c r="J53" s="155">
        <v>43.542907052542205</v>
      </c>
      <c r="K53" s="155">
        <v>265.61510084027083</v>
      </c>
      <c r="L53" s="156">
        <f t="shared" si="2"/>
        <v>6.1000773448534185</v>
      </c>
      <c r="M53" s="155">
        <v>41.11199498771569</v>
      </c>
      <c r="N53" s="155">
        <v>451.83353278623503</v>
      </c>
      <c r="O53" s="156">
        <f t="shared" si="3"/>
        <v>10.990309103735866</v>
      </c>
      <c r="P53" s="155">
        <v>41.596884591424505</v>
      </c>
      <c r="Q53" s="155">
        <v>49.438613771323716</v>
      </c>
      <c r="R53" s="156">
        <f t="shared" si="4"/>
        <v>1.1885172232709909</v>
      </c>
      <c r="S53" s="155">
        <f t="shared" si="5"/>
        <v>1255.7878494928198</v>
      </c>
      <c r="T53" s="155">
        <f t="shared" si="5"/>
        <v>12397.809737879692</v>
      </c>
      <c r="U53" s="156">
        <f t="shared" si="6"/>
        <v>9.8725351920603845</v>
      </c>
    </row>
    <row r="54" spans="1:21" s="153" customFormat="1" ht="15" customHeight="1">
      <c r="B54" s="153" t="s">
        <v>276</v>
      </c>
      <c r="C54" s="157">
        <v>1477.0064754534123</v>
      </c>
      <c r="D54" s="157">
        <v>570.5</v>
      </c>
      <c r="E54" s="157">
        <v>312.70889184992296</v>
      </c>
      <c r="F54" s="158">
        <f t="shared" si="0"/>
        <v>0.54813127405770901</v>
      </c>
      <c r="G54" s="157">
        <v>4539.5138526338142</v>
      </c>
      <c r="H54" s="157">
        <v>44992.07702140123</v>
      </c>
      <c r="I54" s="158">
        <f t="shared" si="1"/>
        <v>9.9112104251641266</v>
      </c>
      <c r="J54" s="157">
        <v>867.74482319658728</v>
      </c>
      <c r="K54" s="157">
        <v>4535.3185577626145</v>
      </c>
      <c r="L54" s="158">
        <f t="shared" si="2"/>
        <v>5.226557896427968</v>
      </c>
      <c r="M54" s="157">
        <v>794.48930313760559</v>
      </c>
      <c r="N54" s="157">
        <v>6286.4742609824598</v>
      </c>
      <c r="O54" s="158">
        <f t="shared" si="3"/>
        <v>7.9125977356219259</v>
      </c>
      <c r="P54" s="157">
        <v>581.7428302322196</v>
      </c>
      <c r="Q54" s="157">
        <v>2117.4242712638129</v>
      </c>
      <c r="R54" s="158">
        <f t="shared" si="4"/>
        <v>3.6397943579615433</v>
      </c>
      <c r="S54" s="157">
        <f t="shared" si="5"/>
        <v>7353.990809200227</v>
      </c>
      <c r="T54" s="157">
        <f t="shared" si="5"/>
        <v>58244.003003260041</v>
      </c>
      <c r="U54" s="158">
        <f t="shared" si="6"/>
        <v>7.9200538203547586</v>
      </c>
    </row>
    <row r="55" spans="1:21" ht="15" customHeight="1">
      <c r="A55" s="154">
        <v>5</v>
      </c>
      <c r="B55" s="154" t="s">
        <v>202</v>
      </c>
      <c r="C55" s="155">
        <v>2.9144943830017169</v>
      </c>
      <c r="D55" s="155">
        <v>2.5</v>
      </c>
      <c r="E55" s="155">
        <v>0.99304189218775163</v>
      </c>
      <c r="F55" s="156">
        <f t="shared" si="0"/>
        <v>0.39721675687510066</v>
      </c>
      <c r="G55" s="155">
        <v>1282.1760713558856</v>
      </c>
      <c r="H55" s="155">
        <v>15204.549529231395</v>
      </c>
      <c r="I55" s="156">
        <f t="shared" si="1"/>
        <v>11.858394388184744</v>
      </c>
      <c r="J55" s="155">
        <v>80.554378047203073</v>
      </c>
      <c r="K55" s="155">
        <v>355.73451005393412</v>
      </c>
      <c r="L55" s="156">
        <f t="shared" si="2"/>
        <v>4.4160791589189801</v>
      </c>
      <c r="M55" s="155">
        <v>74.001590977888227</v>
      </c>
      <c r="N55" s="155">
        <v>670.67338842486936</v>
      </c>
      <c r="O55" s="156">
        <f t="shared" si="3"/>
        <v>9.0629590467219483</v>
      </c>
      <c r="P55" s="155">
        <v>48.876339394923797</v>
      </c>
      <c r="Q55" s="155">
        <v>306.09865122245111</v>
      </c>
      <c r="R55" s="156">
        <f t="shared" si="4"/>
        <v>6.2627163779422057</v>
      </c>
      <c r="S55" s="155">
        <f t="shared" si="5"/>
        <v>1488.1083797759009</v>
      </c>
      <c r="T55" s="155">
        <f t="shared" si="5"/>
        <v>16538.049120824839</v>
      </c>
      <c r="U55" s="156">
        <f t="shared" si="6"/>
        <v>11.113470863805873</v>
      </c>
    </row>
    <row r="56" spans="1:21" ht="15" customHeight="1">
      <c r="A56" s="154">
        <v>5</v>
      </c>
      <c r="B56" s="154" t="s">
        <v>193</v>
      </c>
      <c r="C56" s="155">
        <v>1.4819462964415508</v>
      </c>
      <c r="D56" s="155">
        <v>0.5</v>
      </c>
      <c r="E56" s="155">
        <v>0.19860837843755033</v>
      </c>
      <c r="F56" s="156">
        <f t="shared" si="0"/>
        <v>0.39721675687510066</v>
      </c>
      <c r="G56" s="155">
        <v>324.61441806549806</v>
      </c>
      <c r="H56" s="155">
        <v>3139.5915576753982</v>
      </c>
      <c r="I56" s="156">
        <f t="shared" si="1"/>
        <v>9.6717563452216009</v>
      </c>
      <c r="J56" s="155">
        <v>31.5686076130931</v>
      </c>
      <c r="K56" s="155">
        <v>193.28241712930418</v>
      </c>
      <c r="L56" s="156">
        <f t="shared" si="2"/>
        <v>6.1226145764230724</v>
      </c>
      <c r="M56" s="155">
        <v>93.529788597053184</v>
      </c>
      <c r="N56" s="155">
        <v>824.18791402212014</v>
      </c>
      <c r="O56" s="156">
        <f t="shared" si="3"/>
        <v>8.812036532798146</v>
      </c>
      <c r="P56" s="155">
        <v>17.678675951355416</v>
      </c>
      <c r="Q56" s="155">
        <v>24.193364185966924</v>
      </c>
      <c r="R56" s="156">
        <f t="shared" si="4"/>
        <v>1.3685054385598392</v>
      </c>
      <c r="S56" s="155">
        <f t="shared" si="5"/>
        <v>467.89149022699974</v>
      </c>
      <c r="T56" s="155">
        <f t="shared" si="5"/>
        <v>4181.4538613912273</v>
      </c>
      <c r="U56" s="156">
        <f t="shared" si="6"/>
        <v>8.9368025465959544</v>
      </c>
    </row>
    <row r="57" spans="1:21" ht="15" customHeight="1">
      <c r="A57" s="154">
        <v>5</v>
      </c>
      <c r="B57" s="154" t="s">
        <v>187</v>
      </c>
      <c r="C57" s="155">
        <v>2.9638925928831017</v>
      </c>
      <c r="D57" s="155">
        <v>3</v>
      </c>
      <c r="E57" s="155">
        <v>1.2810240409221996</v>
      </c>
      <c r="F57" s="156">
        <f t="shared" si="0"/>
        <v>0.42700801364073321</v>
      </c>
      <c r="G57" s="155">
        <v>422.30402350213694</v>
      </c>
      <c r="H57" s="155">
        <v>4213.8293733338796</v>
      </c>
      <c r="I57" s="156">
        <f t="shared" si="1"/>
        <v>9.9781890269216369</v>
      </c>
      <c r="J57" s="155">
        <v>125.18585777605884</v>
      </c>
      <c r="K57" s="155">
        <v>409.09468656202421</v>
      </c>
      <c r="L57" s="156">
        <f t="shared" si="2"/>
        <v>3.2678985776000449</v>
      </c>
      <c r="M57" s="155">
        <v>162.39238020147695</v>
      </c>
      <c r="N57" s="155">
        <v>1376.1869528718098</v>
      </c>
      <c r="O57" s="156">
        <f t="shared" si="3"/>
        <v>8.4744552125192225</v>
      </c>
      <c r="P57" s="155">
        <v>32.757546615746797</v>
      </c>
      <c r="Q57" s="155">
        <v>347.24840804658265</v>
      </c>
      <c r="R57" s="156">
        <f t="shared" si="4"/>
        <v>10.600562127557433</v>
      </c>
      <c r="S57" s="155">
        <f t="shared" si="5"/>
        <v>745.63980809541954</v>
      </c>
      <c r="T57" s="155">
        <f t="shared" si="5"/>
        <v>6347.6404448552194</v>
      </c>
      <c r="U57" s="156">
        <f t="shared" si="6"/>
        <v>8.5130117463402808</v>
      </c>
    </row>
    <row r="58" spans="1:21" ht="15" customHeight="1">
      <c r="A58" s="154">
        <v>5</v>
      </c>
      <c r="B58" s="154" t="s">
        <v>205</v>
      </c>
      <c r="C58" s="155">
        <v>49.398209881385029</v>
      </c>
      <c r="D58" s="155">
        <v>1</v>
      </c>
      <c r="E58" s="155">
        <v>0.14895628382816276</v>
      </c>
      <c r="F58" s="156">
        <f t="shared" si="0"/>
        <v>0.14895628382816276</v>
      </c>
      <c r="G58" s="155">
        <v>236.08321313854404</v>
      </c>
      <c r="H58" s="155">
        <v>2999.3489611962559</v>
      </c>
      <c r="I58" s="156">
        <f t="shared" si="1"/>
        <v>12.704626141444905</v>
      </c>
      <c r="J58" s="155">
        <v>36.467184656504102</v>
      </c>
      <c r="K58" s="155">
        <v>199.21132563020311</v>
      </c>
      <c r="L58" s="156">
        <f t="shared" si="2"/>
        <v>5.4627558312120152</v>
      </c>
      <c r="M58" s="155">
        <v>67.834791729730881</v>
      </c>
      <c r="N58" s="155">
        <v>856.85057904281189</v>
      </c>
      <c r="O58" s="156">
        <f t="shared" si="3"/>
        <v>12.631432295933006</v>
      </c>
      <c r="P58" s="155">
        <v>14.558909606998576</v>
      </c>
      <c r="Q58" s="155">
        <v>73.631977957290644</v>
      </c>
      <c r="R58" s="156">
        <f t="shared" si="4"/>
        <v>5.0575200990254938</v>
      </c>
      <c r="S58" s="155">
        <f t="shared" si="5"/>
        <v>355.94409913177753</v>
      </c>
      <c r="T58" s="155">
        <f t="shared" si="5"/>
        <v>4129.1918001103895</v>
      </c>
      <c r="U58" s="156">
        <f t="shared" si="6"/>
        <v>11.600674966047636</v>
      </c>
    </row>
    <row r="59" spans="1:21" ht="15" customHeight="1">
      <c r="A59" s="154">
        <v>5</v>
      </c>
      <c r="B59" s="154" t="s">
        <v>277</v>
      </c>
      <c r="C59" s="155">
        <v>0</v>
      </c>
      <c r="D59" s="155"/>
      <c r="E59" s="155">
        <v>0</v>
      </c>
      <c r="F59" s="156"/>
      <c r="G59" s="155">
        <v>25.440001415791382</v>
      </c>
      <c r="H59" s="155">
        <v>230.32543217377389</v>
      </c>
      <c r="I59" s="156">
        <f t="shared" si="1"/>
        <v>9.0536721444836044</v>
      </c>
      <c r="J59" s="155">
        <v>5.4428633815677756</v>
      </c>
      <c r="K59" s="155">
        <v>28.458760804314728</v>
      </c>
      <c r="L59" s="156">
        <f t="shared" si="2"/>
        <v>5.2286377241600723</v>
      </c>
      <c r="M59" s="155">
        <v>2.0555997493857845</v>
      </c>
      <c r="N59" s="155">
        <v>15.24257700965612</v>
      </c>
      <c r="O59" s="156">
        <f t="shared" si="3"/>
        <v>7.4151483109543186</v>
      </c>
      <c r="P59" s="155">
        <v>2.0798442295712252</v>
      </c>
      <c r="Q59" s="155">
        <v>9.4669685945087974</v>
      </c>
      <c r="R59" s="156">
        <f t="shared" si="4"/>
        <v>4.5517680891229437</v>
      </c>
      <c r="S59" s="155">
        <f t="shared" si="5"/>
        <v>35.018308776316161</v>
      </c>
      <c r="T59" s="155">
        <f t="shared" si="5"/>
        <v>283.49373858225357</v>
      </c>
      <c r="U59" s="156">
        <f t="shared" si="6"/>
        <v>8.0955862372767733</v>
      </c>
    </row>
    <row r="60" spans="1:21" ht="15" customHeight="1">
      <c r="A60" s="154">
        <v>5</v>
      </c>
      <c r="B60" s="154" t="s">
        <v>278</v>
      </c>
      <c r="C60" s="155">
        <v>148.1946296441551</v>
      </c>
      <c r="D60" s="155">
        <v>80</v>
      </c>
      <c r="E60" s="155">
        <v>45.183406094542697</v>
      </c>
      <c r="F60" s="156">
        <f t="shared" si="0"/>
        <v>0.56479257618178369</v>
      </c>
      <c r="G60" s="155">
        <v>149.58720832485332</v>
      </c>
      <c r="H60" s="155">
        <v>1670.6271347004401</v>
      </c>
      <c r="I60" s="156">
        <f t="shared" si="1"/>
        <v>11.168248631743948</v>
      </c>
      <c r="J60" s="155">
        <v>72.934369313008204</v>
      </c>
      <c r="K60" s="155">
        <v>394.86530615986686</v>
      </c>
      <c r="L60" s="156">
        <f t="shared" si="2"/>
        <v>5.413981225576193</v>
      </c>
      <c r="M60" s="155">
        <v>25.694996867322303</v>
      </c>
      <c r="N60" s="155">
        <v>181.8221686151837</v>
      </c>
      <c r="O60" s="156">
        <f t="shared" si="3"/>
        <v>7.0761701024535499</v>
      </c>
      <c r="P60" s="155">
        <v>23.918208640069089</v>
      </c>
      <c r="Q60" s="155">
        <v>31.556561981695989</v>
      </c>
      <c r="R60" s="156">
        <f t="shared" si="4"/>
        <v>1.3193530693109983</v>
      </c>
      <c r="S60" s="155">
        <f t="shared" si="5"/>
        <v>352.13478314525292</v>
      </c>
      <c r="T60" s="155">
        <f t="shared" si="5"/>
        <v>2324.0545775517298</v>
      </c>
      <c r="U60" s="156">
        <f t="shared" si="6"/>
        <v>6.5999006312110753</v>
      </c>
    </row>
    <row r="61" spans="1:21" ht="15" customHeight="1">
      <c r="A61" s="154">
        <v>5</v>
      </c>
      <c r="B61" s="154" t="s">
        <v>279</v>
      </c>
      <c r="C61" s="155">
        <v>0</v>
      </c>
      <c r="D61" s="155"/>
      <c r="E61" s="155">
        <v>0</v>
      </c>
      <c r="F61" s="156"/>
      <c r="G61" s="155">
        <v>188.25601047685623</v>
      </c>
      <c r="H61" s="155">
        <v>1934.7336302597009</v>
      </c>
      <c r="I61" s="156">
        <f t="shared" si="1"/>
        <v>10.277141353197607</v>
      </c>
      <c r="J61" s="155">
        <v>16.328590144703327</v>
      </c>
      <c r="K61" s="155">
        <v>81.818937312404842</v>
      </c>
      <c r="L61" s="156">
        <f t="shared" si="2"/>
        <v>5.0107778189867354</v>
      </c>
      <c r="M61" s="155">
        <v>20.555997493857845</v>
      </c>
      <c r="N61" s="155">
        <v>228.63865514484181</v>
      </c>
      <c r="O61" s="156">
        <f t="shared" si="3"/>
        <v>11.122722466431478</v>
      </c>
      <c r="P61" s="155">
        <v>31.197663443568381</v>
      </c>
      <c r="Q61" s="155">
        <v>36.815988978645322</v>
      </c>
      <c r="R61" s="156">
        <f t="shared" si="4"/>
        <v>1.1800880231059483</v>
      </c>
      <c r="S61" s="155">
        <f t="shared" si="5"/>
        <v>256.33826155898578</v>
      </c>
      <c r="T61" s="155">
        <f t="shared" si="5"/>
        <v>2282.007211695593</v>
      </c>
      <c r="U61" s="156">
        <f t="shared" si="6"/>
        <v>8.9023277204775866</v>
      </c>
    </row>
    <row r="62" spans="1:21" ht="15" customHeight="1">
      <c r="A62" s="154">
        <v>5</v>
      </c>
      <c r="B62" s="154" t="s">
        <v>280</v>
      </c>
      <c r="C62" s="155">
        <v>0</v>
      </c>
      <c r="D62" s="155">
        <v>0</v>
      </c>
      <c r="E62" s="155">
        <v>0</v>
      </c>
      <c r="F62" s="156"/>
      <c r="G62" s="155">
        <v>0</v>
      </c>
      <c r="H62" s="155">
        <v>0</v>
      </c>
      <c r="I62" s="156"/>
      <c r="J62" s="155">
        <v>83.547952907065351</v>
      </c>
      <c r="K62" s="155">
        <v>886.78684447944875</v>
      </c>
      <c r="L62" s="156">
        <f t="shared" si="2"/>
        <v>10.614106194389549</v>
      </c>
      <c r="M62" s="155">
        <v>38.79944526965668</v>
      </c>
      <c r="N62" s="155">
        <v>353.46447329891851</v>
      </c>
      <c r="O62" s="156">
        <f t="shared" si="3"/>
        <v>9.1100393534581627</v>
      </c>
      <c r="P62" s="155">
        <v>20.798442295712253</v>
      </c>
      <c r="Q62" s="155">
        <v>63.113123963391978</v>
      </c>
      <c r="R62" s="156">
        <f t="shared" si="4"/>
        <v>3.0345120594152957</v>
      </c>
      <c r="S62" s="155">
        <f t="shared" si="5"/>
        <v>143.14584047243429</v>
      </c>
      <c r="T62" s="155">
        <f t="shared" si="5"/>
        <v>1303.364441741759</v>
      </c>
      <c r="U62" s="156">
        <f t="shared" si="6"/>
        <v>9.1051506452452529</v>
      </c>
    </row>
    <row r="63" spans="1:21" ht="15" customHeight="1">
      <c r="A63" s="154">
        <v>5</v>
      </c>
      <c r="B63" s="154" t="s">
        <v>281</v>
      </c>
      <c r="C63" s="155">
        <v>0</v>
      </c>
      <c r="D63" s="155">
        <v>0</v>
      </c>
      <c r="E63" s="155">
        <v>0</v>
      </c>
      <c r="F63" s="156"/>
      <c r="G63" s="155">
        <v>0</v>
      </c>
      <c r="H63" s="155">
        <v>0</v>
      </c>
      <c r="I63" s="156"/>
      <c r="J63" s="155">
        <v>304.80034936779543</v>
      </c>
      <c r="K63" s="155">
        <v>1328.0755042013539</v>
      </c>
      <c r="L63" s="156">
        <f t="shared" si="2"/>
        <v>4.3571981034667262</v>
      </c>
      <c r="M63" s="155">
        <v>6.1667992481573526</v>
      </c>
      <c r="N63" s="155">
        <v>32.662665020691684</v>
      </c>
      <c r="O63" s="156">
        <f t="shared" si="3"/>
        <v>5.2965345078245134</v>
      </c>
      <c r="P63" s="155">
        <v>467.9649516535257</v>
      </c>
      <c r="Q63" s="155">
        <v>2892.6848483221324</v>
      </c>
      <c r="R63" s="156">
        <f t="shared" si="4"/>
        <v>6.181413454364491</v>
      </c>
      <c r="S63" s="155">
        <f t="shared" si="5"/>
        <v>778.9321002694785</v>
      </c>
      <c r="T63" s="155">
        <f t="shared" si="5"/>
        <v>4253.423017544178</v>
      </c>
      <c r="U63" s="156">
        <f t="shared" si="6"/>
        <v>5.4605825284035268</v>
      </c>
    </row>
    <row r="64" spans="1:21" ht="15" customHeight="1">
      <c r="A64" s="154">
        <v>5</v>
      </c>
      <c r="B64" s="154" t="s">
        <v>169</v>
      </c>
      <c r="C64" s="155">
        <v>0</v>
      </c>
      <c r="D64" s="155">
        <v>0</v>
      </c>
      <c r="E64" s="155">
        <v>0</v>
      </c>
      <c r="F64" s="156"/>
      <c r="G64" s="155">
        <v>28.492801585686351</v>
      </c>
      <c r="H64" s="155">
        <v>522.07097959388761</v>
      </c>
      <c r="I64" s="156">
        <f t="shared" si="1"/>
        <v>18.322907911454916</v>
      </c>
      <c r="J64" s="155">
        <v>65.314360578813307</v>
      </c>
      <c r="K64" s="155">
        <v>320.16105904854072</v>
      </c>
      <c r="L64" s="156">
        <f t="shared" si="2"/>
        <v>4.9018478664000682</v>
      </c>
      <c r="M64" s="155">
        <v>164.44797995086276</v>
      </c>
      <c r="N64" s="155">
        <v>2508.4926735891218</v>
      </c>
      <c r="O64" s="156">
        <f t="shared" si="3"/>
        <v>15.254019382534599</v>
      </c>
      <c r="P64" s="155">
        <v>519.96105739280631</v>
      </c>
      <c r="Q64" s="155">
        <v>6311.3123963391981</v>
      </c>
      <c r="R64" s="156">
        <f t="shared" si="4"/>
        <v>12.138048237661183</v>
      </c>
      <c r="S64" s="155">
        <f t="shared" si="5"/>
        <v>778.21619950816876</v>
      </c>
      <c r="T64" s="155">
        <f t="shared" si="5"/>
        <v>9662.0371085707484</v>
      </c>
      <c r="U64" s="156">
        <f t="shared" si="6"/>
        <v>12.415620639453584</v>
      </c>
    </row>
    <row r="65" spans="1:21" ht="15" customHeight="1">
      <c r="A65" s="154">
        <v>5</v>
      </c>
      <c r="B65" s="154" t="s">
        <v>170</v>
      </c>
      <c r="C65" s="155">
        <v>0</v>
      </c>
      <c r="D65" s="155"/>
      <c r="E65" s="155">
        <v>0</v>
      </c>
      <c r="F65" s="156"/>
      <c r="G65" s="155">
        <v>21.36960118926476</v>
      </c>
      <c r="H65" s="155">
        <v>135.83058486728027</v>
      </c>
      <c r="I65" s="156">
        <f t="shared" si="1"/>
        <v>6.3562526817541247</v>
      </c>
      <c r="J65" s="155">
        <v>164.37447412334683</v>
      </c>
      <c r="K65" s="155">
        <v>1217.5606497445983</v>
      </c>
      <c r="L65" s="156">
        <f t="shared" si="2"/>
        <v>7.4072367758934341</v>
      </c>
      <c r="M65" s="155">
        <v>100.72438771990343</v>
      </c>
      <c r="N65" s="155">
        <v>613.51372463865891</v>
      </c>
      <c r="O65" s="156">
        <f t="shared" si="3"/>
        <v>6.0910146839981918</v>
      </c>
      <c r="P65" s="155">
        <v>1932.1752892716684</v>
      </c>
      <c r="Q65" s="155">
        <v>6087.2608062691561</v>
      </c>
      <c r="R65" s="156">
        <f t="shared" si="4"/>
        <v>3.1504702705124354</v>
      </c>
      <c r="S65" s="155">
        <f t="shared" si="5"/>
        <v>2218.6437523041832</v>
      </c>
      <c r="T65" s="155">
        <f t="shared" si="5"/>
        <v>8054.1657655196941</v>
      </c>
      <c r="U65" s="156">
        <f t="shared" si="6"/>
        <v>3.6302203799753796</v>
      </c>
    </row>
    <row r="66" spans="1:21" ht="15" customHeight="1">
      <c r="A66" s="154">
        <v>5</v>
      </c>
      <c r="B66" s="154" t="s">
        <v>171</v>
      </c>
      <c r="C66" s="155">
        <v>0</v>
      </c>
      <c r="D66" s="155"/>
      <c r="E66" s="155">
        <v>0</v>
      </c>
      <c r="F66" s="156"/>
      <c r="G66" s="155">
        <v>25.440001415791382</v>
      </c>
      <c r="H66" s="155">
        <v>235.44377511096889</v>
      </c>
      <c r="I66" s="156">
        <f t="shared" si="1"/>
        <v>9.2548648588054636</v>
      </c>
      <c r="J66" s="155">
        <v>283.02889584152433</v>
      </c>
      <c r="K66" s="155">
        <v>1802.3881842732662</v>
      </c>
      <c r="L66" s="156">
        <f t="shared" si="2"/>
        <v>6.3682126127590628</v>
      </c>
      <c r="M66" s="155">
        <v>71.94599122850245</v>
      </c>
      <c r="N66" s="155">
        <v>381.064425241403</v>
      </c>
      <c r="O66" s="156">
        <f t="shared" si="3"/>
        <v>5.2965345078245134</v>
      </c>
      <c r="P66" s="155">
        <v>161.18792779176997</v>
      </c>
      <c r="Q66" s="155">
        <v>631.13123963391979</v>
      </c>
      <c r="R66" s="156">
        <f t="shared" si="4"/>
        <v>3.9154994315036071</v>
      </c>
      <c r="S66" s="155">
        <f t="shared" si="5"/>
        <v>541.60281627758809</v>
      </c>
      <c r="T66" s="155">
        <f t="shared" si="5"/>
        <v>3050.0276242595583</v>
      </c>
      <c r="U66" s="156">
        <f t="shared" si="6"/>
        <v>5.6314840554601648</v>
      </c>
    </row>
    <row r="67" spans="1:21" s="153" customFormat="1" ht="15" customHeight="1">
      <c r="B67" s="153" t="s">
        <v>282</v>
      </c>
      <c r="C67" s="157">
        <v>204.95317279786647</v>
      </c>
      <c r="D67" s="157">
        <v>87</v>
      </c>
      <c r="E67" s="157">
        <v>47.80503668991836</v>
      </c>
      <c r="F67" s="158">
        <f t="shared" si="0"/>
        <v>0.54948318034388921</v>
      </c>
      <c r="G67" s="157">
        <v>2703.7633504703081</v>
      </c>
      <c r="H67" s="157">
        <v>30286.350958142979</v>
      </c>
      <c r="I67" s="158">
        <f t="shared" si="1"/>
        <v>11.201553920343953</v>
      </c>
      <c r="J67" s="157">
        <v>1269.5478837506837</v>
      </c>
      <c r="K67" s="157">
        <v>7217.43818539926</v>
      </c>
      <c r="L67" s="158">
        <f t="shared" si="2"/>
        <v>5.6850460528329583</v>
      </c>
      <c r="M67" s="157">
        <v>828.14974903379778</v>
      </c>
      <c r="N67" s="157">
        <v>8042.8001969200859</v>
      </c>
      <c r="O67" s="158">
        <f t="shared" si="3"/>
        <v>9.7117703728143621</v>
      </c>
      <c r="P67" s="157">
        <v>3273.1548562877156</v>
      </c>
      <c r="Q67" s="157">
        <v>16814.51433549494</v>
      </c>
      <c r="R67" s="158">
        <f t="shared" si="4"/>
        <v>5.1370971047075074</v>
      </c>
      <c r="S67" s="157">
        <f t="shared" si="5"/>
        <v>8161.6158395425045</v>
      </c>
      <c r="T67" s="157">
        <f t="shared" si="5"/>
        <v>62408.908712647186</v>
      </c>
      <c r="U67" s="158">
        <f t="shared" si="6"/>
        <v>7.6466363940189428</v>
      </c>
    </row>
    <row r="68" spans="1:21" ht="15" customHeight="1">
      <c r="A68" s="154" t="s">
        <v>80</v>
      </c>
      <c r="B68" s="154" t="s">
        <v>283</v>
      </c>
      <c r="C68" s="155">
        <v>0</v>
      </c>
      <c r="D68" s="155">
        <v>0</v>
      </c>
      <c r="E68" s="155">
        <v>0</v>
      </c>
      <c r="F68" s="156"/>
      <c r="G68" s="155">
        <v>5.0880002831582765</v>
      </c>
      <c r="H68" s="155">
        <v>5.118342937194976</v>
      </c>
      <c r="I68" s="156">
        <f t="shared" si="1"/>
        <v>1.0059635716092894</v>
      </c>
      <c r="J68" s="155">
        <v>13.06287211576266</v>
      </c>
      <c r="K68" s="155">
        <v>53.36017650809012</v>
      </c>
      <c r="L68" s="156">
        <f t="shared" si="2"/>
        <v>4.0848732220000574</v>
      </c>
      <c r="M68" s="155">
        <v>1.0277998746928922</v>
      </c>
      <c r="N68" s="155">
        <v>1.0887555006897229</v>
      </c>
      <c r="O68" s="156">
        <f t="shared" si="3"/>
        <v>1.0593069015649026</v>
      </c>
      <c r="P68" s="155">
        <v>27.037974984425929</v>
      </c>
      <c r="Q68" s="155">
        <v>27.349020384136526</v>
      </c>
      <c r="R68" s="156">
        <f t="shared" si="4"/>
        <v>1.0115040198050986</v>
      </c>
      <c r="S68" s="155">
        <f t="shared" si="5"/>
        <v>46.216647258039757</v>
      </c>
      <c r="T68" s="155">
        <f t="shared" si="5"/>
        <v>86.916295330111339</v>
      </c>
      <c r="U68" s="156">
        <f t="shared" si="6"/>
        <v>1.8806274467473743</v>
      </c>
    </row>
    <row r="69" spans="1:21" ht="15" customHeight="1">
      <c r="A69" s="154" t="s">
        <v>80</v>
      </c>
      <c r="B69" s="154" t="s">
        <v>284</v>
      </c>
      <c r="C69" s="155">
        <v>0.9879641976277006</v>
      </c>
      <c r="D69" s="155">
        <v>0</v>
      </c>
      <c r="E69" s="155">
        <v>0</v>
      </c>
      <c r="F69" s="156"/>
      <c r="G69" s="155">
        <v>28.492801585686351</v>
      </c>
      <c r="H69" s="155">
        <v>179.14200280182416</v>
      </c>
      <c r="I69" s="156">
        <f t="shared" si="1"/>
        <v>6.2872723225580591</v>
      </c>
      <c r="J69" s="155">
        <v>3.8100043670974428</v>
      </c>
      <c r="K69" s="155">
        <v>17.786725502696708</v>
      </c>
      <c r="L69" s="156">
        <f t="shared" si="2"/>
        <v>4.6684265394286371</v>
      </c>
      <c r="M69" s="155">
        <v>8.222398997543138</v>
      </c>
      <c r="N69" s="155">
        <v>13.500568208552563</v>
      </c>
      <c r="O69" s="156">
        <f t="shared" si="3"/>
        <v>1.6419256974255991</v>
      </c>
      <c r="P69" s="155">
        <v>65.515093231493594</v>
      </c>
      <c r="Q69" s="155">
        <v>66.26878016156158</v>
      </c>
      <c r="R69" s="156">
        <f t="shared" si="4"/>
        <v>1.0115040198050986</v>
      </c>
      <c r="S69" s="155">
        <f t="shared" si="5"/>
        <v>106.04029818182053</v>
      </c>
      <c r="T69" s="155">
        <f t="shared" si="5"/>
        <v>276.69807667463499</v>
      </c>
      <c r="U69" s="156">
        <f t="shared" si="6"/>
        <v>2.6093672067971601</v>
      </c>
    </row>
    <row r="70" spans="1:21" ht="15" customHeight="1">
      <c r="A70" s="154" t="s">
        <v>80</v>
      </c>
      <c r="B70" s="154" t="s">
        <v>285</v>
      </c>
      <c r="C70" s="155">
        <v>0</v>
      </c>
      <c r="D70" s="155">
        <v>0</v>
      </c>
      <c r="E70" s="155">
        <v>0</v>
      </c>
      <c r="F70" s="156"/>
      <c r="G70" s="155">
        <v>25.440001415791382</v>
      </c>
      <c r="H70" s="155">
        <v>78.822481232802616</v>
      </c>
      <c r="I70" s="156">
        <f t="shared" ref="I70:I89" si="7">H70/G70</f>
        <v>3.0983678005566109</v>
      </c>
      <c r="J70" s="155">
        <v>21.771453526271102</v>
      </c>
      <c r="K70" s="155">
        <v>74.704247111326168</v>
      </c>
      <c r="L70" s="156">
        <f t="shared" ref="L70:L89" si="8">K70/J70</f>
        <v>3.4312935064800478</v>
      </c>
      <c r="M70" s="155">
        <v>2.0555997493857845</v>
      </c>
      <c r="N70" s="155">
        <v>3.2662665020691688</v>
      </c>
      <c r="O70" s="156">
        <f t="shared" ref="O70:O89" si="9">N70/M70</f>
        <v>1.5889603523473541</v>
      </c>
      <c r="P70" s="155">
        <v>70.714703805421664</v>
      </c>
      <c r="Q70" s="155">
        <v>113.60362313410556</v>
      </c>
      <c r="R70" s="156">
        <f t="shared" ref="R70:R89" si="10">Q70/P70</f>
        <v>1.606506384396333</v>
      </c>
      <c r="S70" s="155">
        <f t="shared" si="5"/>
        <v>119.98175849686993</v>
      </c>
      <c r="T70" s="155">
        <f t="shared" si="5"/>
        <v>270.39661798030352</v>
      </c>
      <c r="U70" s="156">
        <f t="shared" si="6"/>
        <v>2.2536477325205864</v>
      </c>
    </row>
    <row r="71" spans="1:21" ht="15" customHeight="1">
      <c r="A71" s="154" t="s">
        <v>80</v>
      </c>
      <c r="B71" s="154" t="s">
        <v>286</v>
      </c>
      <c r="C71" s="155">
        <v>0</v>
      </c>
      <c r="D71" s="155">
        <v>0</v>
      </c>
      <c r="E71" s="155">
        <v>0</v>
      </c>
      <c r="F71" s="156"/>
      <c r="G71" s="155">
        <v>0</v>
      </c>
      <c r="H71" s="155">
        <v>0</v>
      </c>
      <c r="I71" s="156"/>
      <c r="J71" s="155">
        <v>22.86002620258466</v>
      </c>
      <c r="K71" s="155">
        <v>74.704247111326168</v>
      </c>
      <c r="L71" s="156">
        <f t="shared" si="8"/>
        <v>3.2678985776000449</v>
      </c>
      <c r="M71" s="155">
        <v>0</v>
      </c>
      <c r="N71" s="155">
        <v>0</v>
      </c>
      <c r="O71" s="156"/>
      <c r="P71" s="155">
        <v>46.796495165352567</v>
      </c>
      <c r="Q71" s="155">
        <v>47.334842972543981</v>
      </c>
      <c r="R71" s="156">
        <f t="shared" si="10"/>
        <v>1.0115040198050986</v>
      </c>
      <c r="S71" s="155">
        <f t="shared" ref="S71:T89" si="11">SUM(D71+G71+J71+M71+P71)</f>
        <v>69.656521367937231</v>
      </c>
      <c r="T71" s="155">
        <f t="shared" si="11"/>
        <v>122.03909008387015</v>
      </c>
      <c r="U71" s="156">
        <f t="shared" ref="U71:U89" si="12">T71/S71</f>
        <v>1.7520124130121222</v>
      </c>
    </row>
    <row r="72" spans="1:21" ht="15" customHeight="1">
      <c r="A72" s="154" t="s">
        <v>80</v>
      </c>
      <c r="B72" s="154" t="s">
        <v>287</v>
      </c>
      <c r="C72" s="155">
        <v>1.1855570371532405</v>
      </c>
      <c r="D72" s="155">
        <v>2</v>
      </c>
      <c r="E72" s="155">
        <v>0.7745726759064463</v>
      </c>
      <c r="F72" s="156">
        <f t="shared" ref="F72:F89" si="13">E72/D72</f>
        <v>0.38728633795322315</v>
      </c>
      <c r="G72" s="155">
        <v>22.387201245896417</v>
      </c>
      <c r="H72" s="155">
        <v>122.84023049267942</v>
      </c>
      <c r="I72" s="156">
        <f t="shared" si="7"/>
        <v>5.4870740269597604</v>
      </c>
      <c r="J72" s="155">
        <v>46.808625081482873</v>
      </c>
      <c r="K72" s="155">
        <v>110.27769811671958</v>
      </c>
      <c r="L72" s="156">
        <f t="shared" si="8"/>
        <v>2.355926881525614</v>
      </c>
      <c r="M72" s="155">
        <v>26.722796742015195</v>
      </c>
      <c r="N72" s="155">
        <v>141.53821508966399</v>
      </c>
      <c r="O72" s="156">
        <f t="shared" si="9"/>
        <v>5.2965345078245143</v>
      </c>
      <c r="P72" s="155">
        <v>17.678675951355416</v>
      </c>
      <c r="Q72" s="155">
        <v>21.037707987797326</v>
      </c>
      <c r="R72" s="156">
        <f t="shared" si="10"/>
        <v>1.1900047291824689</v>
      </c>
      <c r="S72" s="155">
        <f t="shared" si="11"/>
        <v>115.5972990207499</v>
      </c>
      <c r="T72" s="155">
        <f t="shared" si="11"/>
        <v>396.46842436276677</v>
      </c>
      <c r="U72" s="156">
        <f t="shared" si="12"/>
        <v>3.4297377855826894</v>
      </c>
    </row>
    <row r="73" spans="1:21" ht="15" customHeight="1">
      <c r="A73" s="154" t="s">
        <v>80</v>
      </c>
      <c r="B73" s="154" t="s">
        <v>288</v>
      </c>
      <c r="C73" s="155">
        <v>44.458388893246521</v>
      </c>
      <c r="D73" s="155">
        <v>27.5</v>
      </c>
      <c r="E73" s="155">
        <v>16.385191221097902</v>
      </c>
      <c r="F73" s="156">
        <f t="shared" si="13"/>
        <v>0.59582513531265102</v>
      </c>
      <c r="G73" s="155">
        <v>127.2000070789569</v>
      </c>
      <c r="H73" s="155">
        <v>1260.1360311374031</v>
      </c>
      <c r="I73" s="156">
        <f t="shared" si="7"/>
        <v>9.9067292532082831</v>
      </c>
      <c r="J73" s="155">
        <v>16.328590144703327</v>
      </c>
      <c r="K73" s="155">
        <v>56.917521608629457</v>
      </c>
      <c r="L73" s="156">
        <f t="shared" si="8"/>
        <v>3.4857584827733814</v>
      </c>
      <c r="M73" s="155">
        <v>12.744718446191863</v>
      </c>
      <c r="N73" s="155">
        <v>55.199903884968947</v>
      </c>
      <c r="O73" s="156">
        <f t="shared" si="9"/>
        <v>4.3311983797855298</v>
      </c>
      <c r="P73" s="155">
        <v>9.3592990330705135</v>
      </c>
      <c r="Q73" s="155">
        <v>42.075415975594652</v>
      </c>
      <c r="R73" s="156">
        <f t="shared" si="10"/>
        <v>4.4955734213559939</v>
      </c>
      <c r="S73" s="155">
        <f t="shared" si="11"/>
        <v>193.13261470292258</v>
      </c>
      <c r="T73" s="155">
        <f t="shared" si="11"/>
        <v>1430.7140638276942</v>
      </c>
      <c r="U73" s="156">
        <f t="shared" si="12"/>
        <v>7.4079360755738985</v>
      </c>
    </row>
    <row r="74" spans="1:21" ht="15" customHeight="1">
      <c r="A74" s="154" t="s">
        <v>80</v>
      </c>
      <c r="B74" s="154" t="s">
        <v>208</v>
      </c>
      <c r="C74" s="155">
        <v>12.843534569160107</v>
      </c>
      <c r="D74" s="155">
        <v>11</v>
      </c>
      <c r="E74" s="155">
        <v>5.7596429746889592</v>
      </c>
      <c r="F74" s="156">
        <f t="shared" si="13"/>
        <v>0.52360390678990543</v>
      </c>
      <c r="G74" s="155">
        <v>2035.2001132633104</v>
      </c>
      <c r="H74" s="155">
        <v>25597.856697499512</v>
      </c>
      <c r="I74" s="156">
        <f t="shared" si="7"/>
        <v>12.577562535830946</v>
      </c>
      <c r="J74" s="155">
        <v>522.51488463050646</v>
      </c>
      <c r="K74" s="155">
        <v>3348.6475213077001</v>
      </c>
      <c r="L74" s="156">
        <f t="shared" si="8"/>
        <v>6.4087122105156444</v>
      </c>
      <c r="M74" s="155">
        <v>318.61796115479655</v>
      </c>
      <c r="N74" s="155">
        <v>3187.8761060195084</v>
      </c>
      <c r="O74" s="156">
        <f t="shared" si="9"/>
        <v>10.005324541232371</v>
      </c>
      <c r="P74" s="155">
        <v>176.78675951355416</v>
      </c>
      <c r="Q74" s="155">
        <v>307.15053662184096</v>
      </c>
      <c r="R74" s="156">
        <f t="shared" si="10"/>
        <v>1.7374069046064045</v>
      </c>
      <c r="S74" s="155">
        <f t="shared" si="11"/>
        <v>3064.1197185621672</v>
      </c>
      <c r="T74" s="155">
        <f t="shared" si="11"/>
        <v>32447.290504423247</v>
      </c>
      <c r="U74" s="156">
        <f t="shared" si="12"/>
        <v>10.589433013292666</v>
      </c>
    </row>
    <row r="75" spans="1:21" ht="15" customHeight="1">
      <c r="A75" s="154" t="s">
        <v>80</v>
      </c>
      <c r="B75" s="154" t="s">
        <v>289</v>
      </c>
      <c r="C75" s="155">
        <v>19.759283952554011</v>
      </c>
      <c r="D75" s="155">
        <v>10</v>
      </c>
      <c r="E75" s="155">
        <v>3.9721675687510065</v>
      </c>
      <c r="F75" s="156">
        <f t="shared" si="13"/>
        <v>0.39721675687510066</v>
      </c>
      <c r="G75" s="155">
        <v>92.601605153480634</v>
      </c>
      <c r="H75" s="155">
        <v>1115.7987603085046</v>
      </c>
      <c r="I75" s="156">
        <f t="shared" si="7"/>
        <v>12.049453769825552</v>
      </c>
      <c r="J75" s="155">
        <v>28.302889584152432</v>
      </c>
      <c r="K75" s="155">
        <v>136.36489552067474</v>
      </c>
      <c r="L75" s="156">
        <f t="shared" si="8"/>
        <v>4.8180555951795538</v>
      </c>
      <c r="M75" s="155">
        <v>133.61398371007596</v>
      </c>
      <c r="N75" s="155">
        <v>979.87995062075061</v>
      </c>
      <c r="O75" s="156">
        <f t="shared" si="9"/>
        <v>7.3336631646800976</v>
      </c>
      <c r="P75" s="155">
        <v>114.3914326264174</v>
      </c>
      <c r="Q75" s="155">
        <v>452.3107217376425</v>
      </c>
      <c r="R75" s="156">
        <f t="shared" si="10"/>
        <v>3.9540611683290212</v>
      </c>
      <c r="S75" s="155">
        <f t="shared" si="11"/>
        <v>378.9099110741264</v>
      </c>
      <c r="T75" s="155">
        <f t="shared" si="11"/>
        <v>2688.3264957563233</v>
      </c>
      <c r="U75" s="156">
        <f t="shared" si="12"/>
        <v>7.0948962198837924</v>
      </c>
    </row>
    <row r="76" spans="1:21" ht="15" customHeight="1">
      <c r="A76" s="154" t="s">
        <v>80</v>
      </c>
      <c r="B76" s="154" t="s">
        <v>290</v>
      </c>
      <c r="C76" s="155">
        <v>30.626890126458719</v>
      </c>
      <c r="D76" s="155">
        <v>15</v>
      </c>
      <c r="E76" s="155">
        <v>8.9373770296897632</v>
      </c>
      <c r="F76" s="156">
        <f t="shared" si="13"/>
        <v>0.59582513531265091</v>
      </c>
      <c r="G76" s="155">
        <v>181.13281008043464</v>
      </c>
      <c r="H76" s="155">
        <v>2403.5738433067609</v>
      </c>
      <c r="I76" s="156">
        <f t="shared" si="7"/>
        <v>13.269676776059617</v>
      </c>
      <c r="J76" s="155">
        <v>167.64019215228748</v>
      </c>
      <c r="K76" s="155">
        <v>1086.1760373646789</v>
      </c>
      <c r="L76" s="156">
        <f t="shared" si="8"/>
        <v>6.4792101668433801</v>
      </c>
      <c r="M76" s="155">
        <v>152.11438145454801</v>
      </c>
      <c r="N76" s="155">
        <v>2054.4816298015071</v>
      </c>
      <c r="O76" s="156">
        <f t="shared" si="9"/>
        <v>13.506162994952513</v>
      </c>
      <c r="P76" s="155">
        <v>150.78870664391383</v>
      </c>
      <c r="Q76" s="155">
        <v>342.91464020109646</v>
      </c>
      <c r="R76" s="156">
        <f t="shared" si="10"/>
        <v>2.2741400721135325</v>
      </c>
      <c r="S76" s="155">
        <f t="shared" si="11"/>
        <v>666.67609033118401</v>
      </c>
      <c r="T76" s="155">
        <f t="shared" si="11"/>
        <v>5896.0835277037331</v>
      </c>
      <c r="U76" s="156">
        <f t="shared" si="12"/>
        <v>8.8440002772181945</v>
      </c>
    </row>
    <row r="77" spans="1:21" ht="15" customHeight="1">
      <c r="A77" s="154" t="s">
        <v>80</v>
      </c>
      <c r="B77" s="154" t="s">
        <v>291</v>
      </c>
      <c r="C77" s="155">
        <v>9.8796419762770054</v>
      </c>
      <c r="D77" s="155">
        <v>7</v>
      </c>
      <c r="E77" s="155">
        <v>4.1707759471885568</v>
      </c>
      <c r="F77" s="156">
        <f t="shared" si="13"/>
        <v>0.59582513531265102</v>
      </c>
      <c r="G77" s="155">
        <v>521.01122899540746</v>
      </c>
      <c r="H77" s="155">
        <v>8385.8930683002473</v>
      </c>
      <c r="I77" s="156">
        <f t="shared" si="7"/>
        <v>16.09541714574863</v>
      </c>
      <c r="J77" s="155">
        <v>185.05735497330437</v>
      </c>
      <c r="K77" s="155">
        <v>1304.3598701977585</v>
      </c>
      <c r="L77" s="156">
        <f t="shared" si="8"/>
        <v>7.0484086967844117</v>
      </c>
      <c r="M77" s="155">
        <v>226.11597243243625</v>
      </c>
      <c r="N77" s="155">
        <v>2046.8603412966791</v>
      </c>
      <c r="O77" s="156">
        <f t="shared" si="9"/>
        <v>9.0522589770091706</v>
      </c>
      <c r="P77" s="155">
        <v>106.07205570813248</v>
      </c>
      <c r="Q77" s="155">
        <v>643.75386442659817</v>
      </c>
      <c r="R77" s="156">
        <f t="shared" si="10"/>
        <v>6.0690241188305913</v>
      </c>
      <c r="S77" s="155">
        <f t="shared" si="11"/>
        <v>1045.2566121092807</v>
      </c>
      <c r="T77" s="155">
        <f t="shared" si="11"/>
        <v>12385.037920168472</v>
      </c>
      <c r="U77" s="156">
        <f t="shared" si="12"/>
        <v>11.848801315091443</v>
      </c>
    </row>
    <row r="78" spans="1:21" s="153" customFormat="1" ht="15" customHeight="1">
      <c r="B78" s="153" t="s">
        <v>292</v>
      </c>
      <c r="C78" s="157">
        <v>119.7412607524773</v>
      </c>
      <c r="D78" s="157">
        <v>72.5</v>
      </c>
      <c r="E78" s="157">
        <v>39.999727417322639</v>
      </c>
      <c r="F78" s="158">
        <f t="shared" si="13"/>
        <v>0.55172037816996744</v>
      </c>
      <c r="G78" s="157">
        <v>3038.5537691021227</v>
      </c>
      <c r="H78" s="157">
        <v>39149.18145801693</v>
      </c>
      <c r="I78" s="158">
        <f t="shared" si="7"/>
        <v>12.884149642540411</v>
      </c>
      <c r="J78" s="157">
        <v>1028.1568927781527</v>
      </c>
      <c r="K78" s="157">
        <v>6263.2989403496003</v>
      </c>
      <c r="L78" s="158">
        <f t="shared" si="8"/>
        <v>6.0917735263396651</v>
      </c>
      <c r="M78" s="157">
        <v>881.23561256168568</v>
      </c>
      <c r="N78" s="157">
        <v>8483.6917369243893</v>
      </c>
      <c r="O78" s="158">
        <f t="shared" si="9"/>
        <v>9.6270414132072304</v>
      </c>
      <c r="P78" s="157">
        <v>785.14119666313752</v>
      </c>
      <c r="Q78" s="157">
        <v>2063.7991536029176</v>
      </c>
      <c r="R78" s="158">
        <f t="shared" si="10"/>
        <v>2.6285707110696732</v>
      </c>
      <c r="S78" s="157">
        <f t="shared" si="11"/>
        <v>5805.5874711050992</v>
      </c>
      <c r="T78" s="157">
        <f t="shared" si="11"/>
        <v>55999.971016311159</v>
      </c>
      <c r="U78" s="158">
        <f t="shared" si="12"/>
        <v>9.6458749945682083</v>
      </c>
    </row>
    <row r="79" spans="1:21" ht="15" customHeight="1">
      <c r="A79" s="154">
        <v>7</v>
      </c>
      <c r="B79" s="154" t="s">
        <v>293</v>
      </c>
      <c r="C79" s="155">
        <v>6.9157493833939032</v>
      </c>
      <c r="D79" s="155">
        <v>3.5</v>
      </c>
      <c r="E79" s="155">
        <v>1.4895628382816275</v>
      </c>
      <c r="F79" s="156">
        <f t="shared" si="13"/>
        <v>0.42558938236617927</v>
      </c>
      <c r="G79" s="155">
        <v>27.475201529054694</v>
      </c>
      <c r="H79" s="155">
        <v>276.39051860852868</v>
      </c>
      <c r="I79" s="156">
        <f t="shared" si="7"/>
        <v>10.059635716092894</v>
      </c>
      <c r="J79" s="155">
        <v>32.657180289406654</v>
      </c>
      <c r="K79" s="155">
        <v>171.93834652606816</v>
      </c>
      <c r="L79" s="156">
        <f t="shared" si="8"/>
        <v>5.2649477083556286</v>
      </c>
      <c r="M79" s="155">
        <v>77.084990601966908</v>
      </c>
      <c r="N79" s="155">
        <v>694.08163168969827</v>
      </c>
      <c r="O79" s="156">
        <f t="shared" si="9"/>
        <v>9.0041086633016736</v>
      </c>
      <c r="P79" s="155">
        <v>37.437196132282054</v>
      </c>
      <c r="Q79" s="155">
        <v>302.94299502428152</v>
      </c>
      <c r="R79" s="156">
        <f t="shared" si="10"/>
        <v>8.092032158440789</v>
      </c>
      <c r="S79" s="155">
        <f t="shared" si="11"/>
        <v>178.15456855271032</v>
      </c>
      <c r="T79" s="155">
        <f t="shared" si="11"/>
        <v>1446.8430546868583</v>
      </c>
      <c r="U79" s="156">
        <f t="shared" si="12"/>
        <v>8.121279552024415</v>
      </c>
    </row>
    <row r="80" spans="1:21" ht="15" customHeight="1">
      <c r="A80" s="154">
        <v>7</v>
      </c>
      <c r="B80" s="154" t="s">
        <v>294</v>
      </c>
      <c r="C80" s="155">
        <v>1.9759283952554012</v>
      </c>
      <c r="D80" s="155">
        <v>0.3</v>
      </c>
      <c r="E80" s="155">
        <v>0.19860837843755033</v>
      </c>
      <c r="F80" s="156">
        <f t="shared" si="13"/>
        <v>0.66202792812516775</v>
      </c>
      <c r="G80" s="155">
        <v>50.880002831582765</v>
      </c>
      <c r="H80" s="155">
        <v>614.20115246339708</v>
      </c>
      <c r="I80" s="156">
        <f t="shared" si="7"/>
        <v>12.071562859311474</v>
      </c>
      <c r="J80" s="155">
        <v>76.200087341948858</v>
      </c>
      <c r="K80" s="155">
        <v>355.73451005393412</v>
      </c>
      <c r="L80" s="156">
        <f t="shared" si="8"/>
        <v>4.6684265394286362</v>
      </c>
      <c r="M80" s="155">
        <v>35.972995614251225</v>
      </c>
      <c r="N80" s="155">
        <v>391.95198024830023</v>
      </c>
      <c r="O80" s="156">
        <f t="shared" si="9"/>
        <v>10.895728130381857</v>
      </c>
      <c r="P80" s="155">
        <v>35.357351902710832</v>
      </c>
      <c r="Q80" s="155">
        <v>178.82051789627729</v>
      </c>
      <c r="R80" s="156">
        <f t="shared" si="10"/>
        <v>5.0575200990254929</v>
      </c>
      <c r="S80" s="155">
        <f t="shared" si="11"/>
        <v>198.71043769049368</v>
      </c>
      <c r="T80" s="155">
        <f t="shared" si="11"/>
        <v>1540.9067690403465</v>
      </c>
      <c r="U80" s="156">
        <f t="shared" si="12"/>
        <v>7.7545336166005718</v>
      </c>
    </row>
    <row r="81" spans="1:21" ht="15" customHeight="1">
      <c r="A81" s="154">
        <v>7</v>
      </c>
      <c r="B81" s="154" t="s">
        <v>295</v>
      </c>
      <c r="C81" s="155">
        <v>3.4578746916969516</v>
      </c>
      <c r="D81" s="155">
        <v>2</v>
      </c>
      <c r="E81" s="155">
        <v>1.4895628382816275</v>
      </c>
      <c r="F81" s="156">
        <f t="shared" si="13"/>
        <v>0.74478141914081375</v>
      </c>
      <c r="G81" s="155">
        <v>91.584005096848969</v>
      </c>
      <c r="H81" s="155">
        <v>1381.9525930426435</v>
      </c>
      <c r="I81" s="156">
        <f t="shared" si="7"/>
        <v>15.089453574139343</v>
      </c>
      <c r="J81" s="155">
        <v>0</v>
      </c>
      <c r="K81" s="155">
        <v>0</v>
      </c>
      <c r="L81" s="156"/>
      <c r="M81" s="155">
        <v>0</v>
      </c>
      <c r="N81" s="155">
        <v>0</v>
      </c>
      <c r="O81" s="156"/>
      <c r="P81" s="155">
        <v>62.395326887136761</v>
      </c>
      <c r="Q81" s="155">
        <v>96.773456743867698</v>
      </c>
      <c r="R81" s="156">
        <f t="shared" si="10"/>
        <v>1.5509728303678176</v>
      </c>
      <c r="S81" s="155">
        <f t="shared" si="11"/>
        <v>155.97933198398573</v>
      </c>
      <c r="T81" s="155">
        <f t="shared" si="11"/>
        <v>1480.2156126247928</v>
      </c>
      <c r="U81" s="156">
        <f t="shared" si="12"/>
        <v>9.4898188997037458</v>
      </c>
    </row>
    <row r="82" spans="1:21" ht="15" customHeight="1">
      <c r="A82" s="154">
        <v>7</v>
      </c>
      <c r="B82" s="154" t="s">
        <v>296</v>
      </c>
      <c r="C82" s="155">
        <v>3.9518567905108024</v>
      </c>
      <c r="D82" s="155">
        <v>0.4</v>
      </c>
      <c r="E82" s="155">
        <v>0.1191650270625302</v>
      </c>
      <c r="F82" s="156">
        <f t="shared" si="13"/>
        <v>0.29791256765632546</v>
      </c>
      <c r="G82" s="155">
        <v>11.193600622948209</v>
      </c>
      <c r="H82" s="155">
        <v>100.31952156902153</v>
      </c>
      <c r="I82" s="156">
        <f t="shared" si="7"/>
        <v>8.9622209107009425</v>
      </c>
      <c r="J82" s="155">
        <v>13.06287211576266</v>
      </c>
      <c r="K82" s="155">
        <v>45.818604894946716</v>
      </c>
      <c r="L82" s="156">
        <f t="shared" si="8"/>
        <v>3.5075444732907157</v>
      </c>
      <c r="M82" s="155">
        <v>41.11199498771569</v>
      </c>
      <c r="N82" s="155">
        <v>310.29531769657103</v>
      </c>
      <c r="O82" s="156">
        <f t="shared" si="9"/>
        <v>7.5475616736499314</v>
      </c>
      <c r="P82" s="155">
        <v>4.6796495165352567</v>
      </c>
      <c r="Q82" s="155">
        <v>24.477373243802187</v>
      </c>
      <c r="R82" s="156">
        <f t="shared" si="10"/>
        <v>5.2305996757476985</v>
      </c>
      <c r="S82" s="155">
        <f t="shared" si="11"/>
        <v>70.448117242961814</v>
      </c>
      <c r="T82" s="155">
        <f t="shared" si="11"/>
        <v>481.02998243140399</v>
      </c>
      <c r="U82" s="156">
        <f t="shared" si="12"/>
        <v>6.8281453253381548</v>
      </c>
    </row>
    <row r="83" spans="1:21" ht="15" customHeight="1">
      <c r="A83" s="154">
        <v>7</v>
      </c>
      <c r="B83" s="154" t="s">
        <v>297</v>
      </c>
      <c r="C83" s="155">
        <v>2.9638925928831017</v>
      </c>
      <c r="D83" s="155">
        <v>1</v>
      </c>
      <c r="E83" s="155">
        <v>0.49652094609387581</v>
      </c>
      <c r="F83" s="156">
        <f t="shared" si="13"/>
        <v>0.49652094609387581</v>
      </c>
      <c r="G83" s="155">
        <v>720.46084009521201</v>
      </c>
      <c r="H83" s="155">
        <v>10508.981718648723</v>
      </c>
      <c r="I83" s="156">
        <f t="shared" si="7"/>
        <v>14.586471788334695</v>
      </c>
      <c r="J83" s="155">
        <v>140.4258752444486</v>
      </c>
      <c r="K83" s="155">
        <v>994.27795560074583</v>
      </c>
      <c r="L83" s="156">
        <f t="shared" si="8"/>
        <v>7.0804469181334309</v>
      </c>
      <c r="M83" s="155">
        <v>61.667992481573521</v>
      </c>
      <c r="N83" s="155">
        <v>783.90396049660046</v>
      </c>
      <c r="O83" s="156">
        <f t="shared" si="9"/>
        <v>12.711682818778835</v>
      </c>
      <c r="P83" s="155">
        <v>220.46348833454991</v>
      </c>
      <c r="Q83" s="155">
        <v>668.99911401195493</v>
      </c>
      <c r="R83" s="156">
        <f t="shared" si="10"/>
        <v>3.0345120594152952</v>
      </c>
      <c r="S83" s="155">
        <f t="shared" si="11"/>
        <v>1144.0181961557842</v>
      </c>
      <c r="T83" s="155">
        <f t="shared" si="11"/>
        <v>12956.659269704118</v>
      </c>
      <c r="U83" s="156">
        <f t="shared" si="12"/>
        <v>11.325570968400728</v>
      </c>
    </row>
    <row r="84" spans="1:21" ht="15" customHeight="1">
      <c r="A84" s="154">
        <v>7</v>
      </c>
      <c r="B84" s="154" t="s">
        <v>298</v>
      </c>
      <c r="C84" s="155">
        <v>0.4939820988138503</v>
      </c>
      <c r="D84" s="155">
        <v>0.2</v>
      </c>
      <c r="E84" s="155">
        <v>0.19860837843755033</v>
      </c>
      <c r="F84" s="156">
        <f t="shared" si="13"/>
        <v>0.99304189218775163</v>
      </c>
      <c r="G84" s="155">
        <v>81.408004530532423</v>
      </c>
      <c r="H84" s="155">
        <v>1515.0295094097128</v>
      </c>
      <c r="I84" s="156">
        <f t="shared" si="7"/>
        <v>18.610326074771855</v>
      </c>
      <c r="J84" s="155">
        <v>70.757223960381083</v>
      </c>
      <c r="K84" s="155">
        <v>347.43403815267567</v>
      </c>
      <c r="L84" s="156">
        <f t="shared" si="8"/>
        <v>4.9102270935221197</v>
      </c>
      <c r="M84" s="155">
        <v>53.44559348403039</v>
      </c>
      <c r="N84" s="155">
        <v>82.745418052418927</v>
      </c>
      <c r="O84" s="156">
        <f t="shared" si="9"/>
        <v>1.5482177792102423</v>
      </c>
      <c r="P84" s="155">
        <v>77.994158608920955</v>
      </c>
      <c r="Q84" s="155">
        <v>136.74510192068263</v>
      </c>
      <c r="R84" s="156">
        <f t="shared" si="10"/>
        <v>1.7532736343288375</v>
      </c>
      <c r="S84" s="155">
        <f t="shared" si="11"/>
        <v>283.80498058386485</v>
      </c>
      <c r="T84" s="155">
        <f t="shared" si="11"/>
        <v>2082.1526759139274</v>
      </c>
      <c r="U84" s="156">
        <f t="shared" si="12"/>
        <v>7.3365614360620697</v>
      </c>
    </row>
    <row r="85" spans="1:21" ht="15" customHeight="1">
      <c r="A85" s="154">
        <v>7</v>
      </c>
      <c r="B85" s="154" t="s">
        <v>299</v>
      </c>
      <c r="C85" s="155">
        <v>0.9879641976277006</v>
      </c>
      <c r="D85" s="155">
        <v>0.5</v>
      </c>
      <c r="E85" s="155">
        <v>9.9304189218775166E-2</v>
      </c>
      <c r="F85" s="156">
        <f t="shared" si="13"/>
        <v>0.19860837843755033</v>
      </c>
      <c r="G85" s="155">
        <v>36.633602038739589</v>
      </c>
      <c r="H85" s="155">
        <v>1318.4851406214259</v>
      </c>
      <c r="I85" s="156">
        <f t="shared" si="7"/>
        <v>35.991141117576802</v>
      </c>
      <c r="J85" s="155">
        <v>43.542907052542205</v>
      </c>
      <c r="K85" s="155">
        <v>279.25159039233824</v>
      </c>
      <c r="L85" s="156">
        <f t="shared" si="8"/>
        <v>6.4132509585400879</v>
      </c>
      <c r="M85" s="155">
        <v>30.217316315971026</v>
      </c>
      <c r="N85" s="155">
        <v>508.84077080234891</v>
      </c>
      <c r="O85" s="156">
        <f t="shared" si="9"/>
        <v>16.839376650182757</v>
      </c>
      <c r="P85" s="155">
        <v>11.439143262641739</v>
      </c>
      <c r="Q85" s="155">
        <v>9.5616382804538844</v>
      </c>
      <c r="R85" s="156">
        <f t="shared" si="10"/>
        <v>0.83587014000257687</v>
      </c>
      <c r="S85" s="155">
        <f t="shared" si="11"/>
        <v>122.33296866989456</v>
      </c>
      <c r="T85" s="155">
        <f t="shared" si="11"/>
        <v>2116.2384442857856</v>
      </c>
      <c r="U85" s="156">
        <f t="shared" si="12"/>
        <v>17.299003427246834</v>
      </c>
    </row>
    <row r="86" spans="1:21" ht="15" customHeight="1">
      <c r="A86" s="154">
        <v>7</v>
      </c>
      <c r="B86" s="154" t="s">
        <v>300</v>
      </c>
      <c r="C86" s="155">
        <v>0.9879641976277006</v>
      </c>
      <c r="D86" s="155">
        <v>0.5</v>
      </c>
      <c r="E86" s="155">
        <v>0.19860837843755033</v>
      </c>
      <c r="F86" s="156">
        <f t="shared" si="13"/>
        <v>0.39721675687510066</v>
      </c>
      <c r="G86" s="155">
        <v>508.8000283158276</v>
      </c>
      <c r="H86" s="155">
        <v>10236.685874389952</v>
      </c>
      <c r="I86" s="156">
        <f t="shared" si="7"/>
        <v>20.119271432185791</v>
      </c>
      <c r="J86" s="155">
        <v>1328.0586651025374</v>
      </c>
      <c r="K86" s="155">
        <v>14703.693082229278</v>
      </c>
      <c r="L86" s="156">
        <f t="shared" si="8"/>
        <v>11.071568951431846</v>
      </c>
      <c r="M86" s="155">
        <v>925.01988722360295</v>
      </c>
      <c r="N86" s="155">
        <v>11758.559407449007</v>
      </c>
      <c r="O86" s="156">
        <f t="shared" si="9"/>
        <v>12.711682818778833</v>
      </c>
      <c r="P86" s="155">
        <v>519.96105739280631</v>
      </c>
      <c r="Q86" s="155">
        <v>2103.7707987797326</v>
      </c>
      <c r="R86" s="156">
        <f t="shared" si="10"/>
        <v>4.0460160792203945</v>
      </c>
      <c r="S86" s="155">
        <f t="shared" si="11"/>
        <v>3282.339638034774</v>
      </c>
      <c r="T86" s="155">
        <f t="shared" si="11"/>
        <v>38802.907771226412</v>
      </c>
      <c r="U86" s="156">
        <f t="shared" si="12"/>
        <v>11.821722323183705</v>
      </c>
    </row>
    <row r="87" spans="1:21" ht="15" customHeight="1">
      <c r="A87" s="154">
        <v>7</v>
      </c>
      <c r="B87" s="154" t="s">
        <v>301</v>
      </c>
      <c r="C87" s="155">
        <v>0</v>
      </c>
      <c r="D87" s="155">
        <v>0</v>
      </c>
      <c r="E87" s="155">
        <v>0</v>
      </c>
      <c r="F87" s="156"/>
      <c r="G87" s="155">
        <v>89.548804983585669</v>
      </c>
      <c r="H87" s="155">
        <v>1080.9940283355788</v>
      </c>
      <c r="I87" s="156">
        <f t="shared" si="7"/>
        <v>12.071562859311472</v>
      </c>
      <c r="J87" s="155">
        <v>87.08581410508441</v>
      </c>
      <c r="K87" s="155">
        <v>901.19409213663312</v>
      </c>
      <c r="L87" s="156">
        <f t="shared" si="8"/>
        <v>10.348345495733478</v>
      </c>
      <c r="M87" s="155">
        <v>173.69817882309877</v>
      </c>
      <c r="N87" s="155">
        <v>2433.3685440415306</v>
      </c>
      <c r="O87" s="156">
        <f t="shared" si="9"/>
        <v>14.009177070991466</v>
      </c>
      <c r="P87" s="155">
        <v>137.26971915170085</v>
      </c>
      <c r="Q87" s="155">
        <v>208.27330907919352</v>
      </c>
      <c r="R87" s="156">
        <f t="shared" si="10"/>
        <v>1.5172560297076481</v>
      </c>
      <c r="S87" s="155">
        <f t="shared" si="11"/>
        <v>487.60251706346969</v>
      </c>
      <c r="T87" s="155">
        <f t="shared" si="11"/>
        <v>4623.8299735929359</v>
      </c>
      <c r="U87" s="156">
        <f t="shared" si="12"/>
        <v>9.4827852847016096</v>
      </c>
    </row>
    <row r="88" spans="1:21" s="153" customFormat="1" ht="15" customHeight="1">
      <c r="B88" s="153" t="s">
        <v>302</v>
      </c>
      <c r="C88" s="157">
        <v>21.735212347809412</v>
      </c>
      <c r="D88" s="157">
        <v>8.4</v>
      </c>
      <c r="E88" s="157">
        <v>4.2899409742510874</v>
      </c>
      <c r="F88" s="158">
        <f t="shared" si="13"/>
        <v>0.51070725883941515</v>
      </c>
      <c r="G88" s="157">
        <v>1617.9840900443321</v>
      </c>
      <c r="H88" s="157">
        <v>27033.040057088983</v>
      </c>
      <c r="I88" s="158">
        <f t="shared" si="7"/>
        <v>16.707852829596298</v>
      </c>
      <c r="J88" s="157">
        <v>1791.7906252121118</v>
      </c>
      <c r="K88" s="157">
        <v>17799.342219986618</v>
      </c>
      <c r="L88" s="158">
        <f t="shared" si="8"/>
        <v>9.9338293043471726</v>
      </c>
      <c r="M88" s="157">
        <v>1398.2189495322107</v>
      </c>
      <c r="N88" s="157">
        <v>16963.747030476476</v>
      </c>
      <c r="O88" s="158">
        <f t="shared" si="9"/>
        <v>12.132396743837495</v>
      </c>
      <c r="P88" s="157">
        <v>1106.9970911892847</v>
      </c>
      <c r="Q88" s="157">
        <v>3730.3643049802463</v>
      </c>
      <c r="R88" s="158">
        <f t="shared" si="10"/>
        <v>3.3698049748013239</v>
      </c>
      <c r="S88" s="157">
        <f t="shared" si="11"/>
        <v>5923.39075597794</v>
      </c>
      <c r="T88" s="157">
        <f t="shared" si="11"/>
        <v>65530.783553506568</v>
      </c>
      <c r="U88" s="158">
        <f t="shared" si="12"/>
        <v>11.063052608402089</v>
      </c>
    </row>
    <row r="89" spans="1:21" s="153" customFormat="1" ht="15" customHeight="1">
      <c r="B89" s="153" t="s">
        <v>167</v>
      </c>
      <c r="C89" s="157">
        <v>17004</v>
      </c>
      <c r="D89" s="157">
        <v>12768.9</v>
      </c>
      <c r="E89" s="157">
        <v>6849</v>
      </c>
      <c r="F89" s="158">
        <f t="shared" si="13"/>
        <v>0.53638136409557602</v>
      </c>
      <c r="G89" s="157">
        <v>23000</v>
      </c>
      <c r="H89" s="157">
        <v>284000</v>
      </c>
      <c r="I89" s="158">
        <f t="shared" si="7"/>
        <v>12.347826086956522</v>
      </c>
      <c r="J89" s="157">
        <v>8500</v>
      </c>
      <c r="K89" s="157">
        <v>59500</v>
      </c>
      <c r="L89" s="158">
        <f t="shared" si="8"/>
        <v>7</v>
      </c>
      <c r="M89" s="157">
        <v>7300</v>
      </c>
      <c r="N89" s="157">
        <v>71500</v>
      </c>
      <c r="O89" s="158">
        <f t="shared" si="9"/>
        <v>9.794520547945206</v>
      </c>
      <c r="P89" s="157">
        <v>10500</v>
      </c>
      <c r="Q89" s="157">
        <v>52500</v>
      </c>
      <c r="R89" s="158">
        <f t="shared" si="10"/>
        <v>5</v>
      </c>
      <c r="S89" s="157">
        <f t="shared" si="11"/>
        <v>62068.9</v>
      </c>
      <c r="T89" s="157">
        <f t="shared" si="11"/>
        <v>474349</v>
      </c>
      <c r="U89" s="158">
        <f t="shared" si="12"/>
        <v>7.6422975113140392</v>
      </c>
    </row>
  </sheetData>
  <mergeCells count="6">
    <mergeCell ref="A1:V1"/>
    <mergeCell ref="C2:F2"/>
    <mergeCell ref="G2:I2"/>
    <mergeCell ref="M2:O2"/>
    <mergeCell ref="P2:R2"/>
    <mergeCell ref="S2:U2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AB15"/>
  <sheetViews>
    <sheetView workbookViewId="0">
      <selection activeCell="R18" sqref="R18"/>
    </sheetView>
  </sheetViews>
  <sheetFormatPr defaultRowHeight="15"/>
  <cols>
    <col min="1" max="1" width="8.88671875" style="42"/>
    <col min="2" max="3" width="7.6640625" style="42" bestFit="1" customWidth="1"/>
    <col min="4" max="25" width="8.88671875" style="42"/>
    <col min="26" max="27" width="7.6640625" style="42" bestFit="1" customWidth="1"/>
    <col min="28" max="16384" width="8.88671875" style="42"/>
  </cols>
  <sheetData>
    <row r="1" spans="1:28" s="159" customFormat="1" ht="21" customHeight="1">
      <c r="A1" s="879" t="s">
        <v>304</v>
      </c>
      <c r="B1" s="879"/>
      <c r="C1" s="879"/>
      <c r="D1" s="879"/>
      <c r="E1" s="879"/>
      <c r="F1" s="879"/>
      <c r="G1" s="879"/>
      <c r="H1" s="879"/>
      <c r="I1" s="879"/>
      <c r="J1" s="879"/>
      <c r="K1" s="879"/>
      <c r="L1" s="879"/>
      <c r="M1" s="879"/>
      <c r="N1" s="879"/>
      <c r="O1" s="879"/>
      <c r="P1" s="879"/>
      <c r="Q1" s="879"/>
      <c r="R1" s="879"/>
      <c r="S1" s="879"/>
      <c r="T1" s="879"/>
      <c r="U1" s="879"/>
      <c r="V1" s="879"/>
      <c r="W1" s="879"/>
      <c r="X1" s="879"/>
      <c r="Y1" s="879"/>
      <c r="Z1" s="879"/>
      <c r="AA1" s="879"/>
      <c r="AB1" s="879"/>
    </row>
    <row r="2" spans="1:28" s="159" customFormat="1" ht="21" customHeight="1">
      <c r="A2" s="160" t="s">
        <v>234</v>
      </c>
      <c r="B2" s="880" t="s">
        <v>305</v>
      </c>
      <c r="C2" s="880"/>
      <c r="D2" s="880"/>
      <c r="E2" s="880" t="s">
        <v>306</v>
      </c>
      <c r="F2" s="880"/>
      <c r="G2" s="880"/>
      <c r="H2" s="880" t="s">
        <v>307</v>
      </c>
      <c r="I2" s="880"/>
      <c r="J2" s="880"/>
      <c r="K2" s="880" t="s">
        <v>308</v>
      </c>
      <c r="L2" s="880"/>
      <c r="M2" s="880"/>
      <c r="N2" s="880" t="s">
        <v>309</v>
      </c>
      <c r="O2" s="880"/>
      <c r="P2" s="880"/>
      <c r="Q2" s="880" t="s">
        <v>310</v>
      </c>
      <c r="R2" s="880"/>
      <c r="S2" s="880"/>
      <c r="T2" s="880" t="s">
        <v>311</v>
      </c>
      <c r="U2" s="880"/>
      <c r="V2" s="880"/>
      <c r="W2" s="880" t="s">
        <v>312</v>
      </c>
      <c r="X2" s="880"/>
      <c r="Y2" s="880"/>
      <c r="Z2" s="881" t="s">
        <v>213</v>
      </c>
      <c r="AA2" s="881"/>
      <c r="AB2" s="881"/>
    </row>
    <row r="3" spans="1:28" s="159" customFormat="1" ht="21" customHeight="1" thickBot="1">
      <c r="A3" s="161"/>
      <c r="B3" s="162" t="s">
        <v>248</v>
      </c>
      <c r="C3" s="162" t="s">
        <v>313</v>
      </c>
      <c r="D3" s="162" t="s">
        <v>121</v>
      </c>
      <c r="E3" s="162" t="s">
        <v>248</v>
      </c>
      <c r="F3" s="162" t="s">
        <v>313</v>
      </c>
      <c r="G3" s="162" t="s">
        <v>121</v>
      </c>
      <c r="H3" s="162" t="s">
        <v>248</v>
      </c>
      <c r="I3" s="162" t="s">
        <v>313</v>
      </c>
      <c r="J3" s="162" t="s">
        <v>121</v>
      </c>
      <c r="K3" s="162" t="s">
        <v>248</v>
      </c>
      <c r="L3" s="162" t="s">
        <v>313</v>
      </c>
      <c r="M3" s="162" t="s">
        <v>121</v>
      </c>
      <c r="N3" s="162" t="s">
        <v>248</v>
      </c>
      <c r="O3" s="162" t="s">
        <v>313</v>
      </c>
      <c r="P3" s="162" t="s">
        <v>121</v>
      </c>
      <c r="Q3" s="162" t="s">
        <v>248</v>
      </c>
      <c r="R3" s="162" t="s">
        <v>313</v>
      </c>
      <c r="S3" s="162" t="s">
        <v>121</v>
      </c>
      <c r="T3" s="162" t="s">
        <v>248</v>
      </c>
      <c r="U3" s="162" t="s">
        <v>313</v>
      </c>
      <c r="V3" s="162" t="s">
        <v>121</v>
      </c>
      <c r="W3" s="162" t="s">
        <v>248</v>
      </c>
      <c r="X3" s="162" t="s">
        <v>313</v>
      </c>
      <c r="Y3" s="162" t="s">
        <v>121</v>
      </c>
      <c r="Z3" s="162" t="s">
        <v>248</v>
      </c>
      <c r="AA3" s="162" t="s">
        <v>313</v>
      </c>
      <c r="AB3" s="162" t="s">
        <v>121</v>
      </c>
    </row>
    <row r="4" spans="1:28" s="159" customFormat="1" ht="39.950000000000003" customHeight="1" thickTop="1">
      <c r="A4" s="163" t="s">
        <v>314</v>
      </c>
      <c r="B4" s="164">
        <v>189497</v>
      </c>
      <c r="C4" s="164">
        <v>161147</v>
      </c>
      <c r="D4" s="164">
        <f t="shared" ref="D4:D6" si="0">C4/B4*1000</f>
        <v>850.39340992205678</v>
      </c>
      <c r="E4" s="164">
        <v>9238</v>
      </c>
      <c r="F4" s="164">
        <v>7319</v>
      </c>
      <c r="G4" s="164">
        <f t="shared" ref="G4:G6" si="1">F4/E4*1000</f>
        <v>792.27105434076634</v>
      </c>
      <c r="H4" s="164">
        <v>21363</v>
      </c>
      <c r="I4" s="164">
        <v>18841</v>
      </c>
      <c r="J4" s="164">
        <f t="shared" ref="J4:J6" si="2">I4/H4*1000</f>
        <v>881.94541965079804</v>
      </c>
      <c r="K4" s="164">
        <v>32874</v>
      </c>
      <c r="L4" s="164">
        <v>25672</v>
      </c>
      <c r="M4" s="164">
        <f t="shared" ref="M4:M6" si="3">L4/K4*1000</f>
        <v>780.92109265681086</v>
      </c>
      <c r="N4" s="164">
        <v>6640</v>
      </c>
      <c r="O4" s="164">
        <v>4927</v>
      </c>
      <c r="P4" s="164">
        <f t="shared" ref="P4:P6" si="4">O4/N4*1000</f>
        <v>742.01807228915663</v>
      </c>
      <c r="Q4" s="164">
        <v>7832</v>
      </c>
      <c r="R4" s="164">
        <v>5377</v>
      </c>
      <c r="S4" s="164">
        <f t="shared" ref="S4:S6" si="5">R4/Q4*1000</f>
        <v>686.54239019407555</v>
      </c>
      <c r="T4" s="164">
        <v>23214</v>
      </c>
      <c r="U4" s="164">
        <v>21003</v>
      </c>
      <c r="V4" s="164">
        <f t="shared" ref="V4:V6" si="6">U4/T4*1000</f>
        <v>904.75575084001036</v>
      </c>
      <c r="W4" s="164">
        <v>29773</v>
      </c>
      <c r="X4" s="164">
        <v>25490</v>
      </c>
      <c r="Y4" s="164">
        <f t="shared" ref="Y4:Y6" si="7">X4/W4*1000</f>
        <v>856.14482920767148</v>
      </c>
      <c r="Z4" s="164">
        <f t="shared" ref="Z4:AA6" si="8">B4+E4+H4+K4+N4+Q4+T4+W4</f>
        <v>320431</v>
      </c>
      <c r="AA4" s="164">
        <f t="shared" si="8"/>
        <v>269776</v>
      </c>
      <c r="AB4" s="164">
        <f t="shared" ref="AB4:AB6" si="9">AA4/Z4*1000</f>
        <v>841.91604432779604</v>
      </c>
    </row>
    <row r="5" spans="1:28" s="159" customFormat="1" ht="39.950000000000003" customHeight="1">
      <c r="A5" s="165" t="s">
        <v>92</v>
      </c>
      <c r="B5" s="166">
        <v>183798</v>
      </c>
      <c r="C5" s="166">
        <v>147725</v>
      </c>
      <c r="D5" s="166">
        <f t="shared" si="0"/>
        <v>803.73562280329486</v>
      </c>
      <c r="E5" s="167">
        <v>8479</v>
      </c>
      <c r="F5" s="167">
        <v>6877</v>
      </c>
      <c r="G5" s="167">
        <f t="shared" si="1"/>
        <v>811.06262530958838</v>
      </c>
      <c r="H5" s="167">
        <v>20883</v>
      </c>
      <c r="I5" s="167">
        <v>18152</v>
      </c>
      <c r="J5" s="167">
        <f t="shared" si="2"/>
        <v>869.2237705310539</v>
      </c>
      <c r="K5" s="167">
        <v>33123</v>
      </c>
      <c r="L5" s="167">
        <v>25964</v>
      </c>
      <c r="M5" s="167">
        <f t="shared" si="3"/>
        <v>783.86619569483435</v>
      </c>
      <c r="N5" s="167">
        <v>5870</v>
      </c>
      <c r="O5" s="167">
        <v>4335</v>
      </c>
      <c r="P5" s="167">
        <f t="shared" si="4"/>
        <v>738.50085178875634</v>
      </c>
      <c r="Q5" s="167">
        <v>7845</v>
      </c>
      <c r="R5" s="167">
        <v>5385</v>
      </c>
      <c r="S5" s="167">
        <f t="shared" si="5"/>
        <v>686.4244741873805</v>
      </c>
      <c r="T5" s="167">
        <v>23478</v>
      </c>
      <c r="U5" s="167">
        <v>21456</v>
      </c>
      <c r="V5" s="167">
        <f t="shared" si="6"/>
        <v>913.87682085356505</v>
      </c>
      <c r="W5" s="167">
        <v>29793</v>
      </c>
      <c r="X5" s="167">
        <v>25490</v>
      </c>
      <c r="Y5" s="167">
        <f t="shared" si="7"/>
        <v>855.5701003591447</v>
      </c>
      <c r="Z5" s="167">
        <f t="shared" si="8"/>
        <v>313269</v>
      </c>
      <c r="AA5" s="167">
        <f t="shared" si="8"/>
        <v>255384</v>
      </c>
      <c r="AB5" s="167">
        <f t="shared" si="9"/>
        <v>815.22269997988951</v>
      </c>
    </row>
    <row r="6" spans="1:28" s="159" customFormat="1" ht="39.950000000000003" customHeight="1">
      <c r="A6" s="165" t="s">
        <v>93</v>
      </c>
      <c r="B6" s="167">
        <v>187437</v>
      </c>
      <c r="C6" s="167">
        <v>151758</v>
      </c>
      <c r="D6" s="167">
        <f t="shared" si="0"/>
        <v>809.64804174202527</v>
      </c>
      <c r="E6" s="167">
        <v>8647</v>
      </c>
      <c r="F6" s="167">
        <v>7065</v>
      </c>
      <c r="G6" s="167">
        <f t="shared" si="1"/>
        <v>817.04637446513243</v>
      </c>
      <c r="H6" s="167">
        <v>21296</v>
      </c>
      <c r="I6" s="167">
        <v>18648</v>
      </c>
      <c r="J6" s="167">
        <f t="shared" si="2"/>
        <v>875.65740045078883</v>
      </c>
      <c r="K6" s="167">
        <v>33779</v>
      </c>
      <c r="L6" s="167">
        <v>26673</v>
      </c>
      <c r="M6" s="167">
        <f t="shared" si="3"/>
        <v>789.63261197785607</v>
      </c>
      <c r="N6" s="167">
        <v>5986</v>
      </c>
      <c r="O6" s="167">
        <v>4453</v>
      </c>
      <c r="P6" s="167">
        <f t="shared" si="4"/>
        <v>743.90243902439022</v>
      </c>
      <c r="Q6" s="167">
        <v>8000</v>
      </c>
      <c r="R6" s="167">
        <v>5532</v>
      </c>
      <c r="S6" s="167">
        <f t="shared" si="5"/>
        <v>691.5</v>
      </c>
      <c r="T6" s="167">
        <v>23943</v>
      </c>
      <c r="U6" s="167">
        <v>22042</v>
      </c>
      <c r="V6" s="167">
        <f t="shared" si="6"/>
        <v>920.60309902685549</v>
      </c>
      <c r="W6" s="167">
        <v>30383</v>
      </c>
      <c r="X6" s="167">
        <v>26186</v>
      </c>
      <c r="Y6" s="167">
        <f t="shared" si="7"/>
        <v>861.86354211236551</v>
      </c>
      <c r="Z6" s="167">
        <f t="shared" si="8"/>
        <v>319471</v>
      </c>
      <c r="AA6" s="167">
        <f t="shared" si="8"/>
        <v>262357</v>
      </c>
      <c r="AB6" s="167">
        <f t="shared" si="9"/>
        <v>821.22320961840046</v>
      </c>
    </row>
    <row r="7" spans="1:28" s="159" customFormat="1" ht="39.950000000000003" customHeight="1">
      <c r="A7" s="165" t="s">
        <v>94</v>
      </c>
      <c r="B7" s="167">
        <v>207590.693</v>
      </c>
      <c r="C7" s="167">
        <v>206869.31679999997</v>
      </c>
      <c r="D7" s="167">
        <v>996.52500702427915</v>
      </c>
      <c r="E7" s="167">
        <v>9124.4467999999997</v>
      </c>
      <c r="F7" s="167">
        <v>8130.4470999999994</v>
      </c>
      <c r="G7" s="167">
        <v>891.0619216937074</v>
      </c>
      <c r="H7" s="167">
        <v>17469.285</v>
      </c>
      <c r="I7" s="167">
        <v>14107.307199999999</v>
      </c>
      <c r="J7" s="167">
        <v>807.54920421757379</v>
      </c>
      <c r="K7" s="167">
        <v>27517.525000000001</v>
      </c>
      <c r="L7" s="167">
        <v>22530.3158</v>
      </c>
      <c r="M7" s="167">
        <v>818.76243593855179</v>
      </c>
      <c r="N7" s="167">
        <v>9213.2623999999996</v>
      </c>
      <c r="O7" s="167">
        <v>8673.9102000000003</v>
      </c>
      <c r="P7" s="167">
        <v>941.4591513208178</v>
      </c>
      <c r="Q7" s="167">
        <v>7900.6318000000001</v>
      </c>
      <c r="R7" s="167">
        <v>5808.4937000000009</v>
      </c>
      <c r="S7" s="167">
        <v>735.19357021548592</v>
      </c>
      <c r="T7" s="167">
        <v>29317.017600000003</v>
      </c>
      <c r="U7" s="167">
        <v>28318.110400000005</v>
      </c>
      <c r="V7" s="167">
        <v>965.92739365139244</v>
      </c>
      <c r="W7" s="167">
        <v>26247.523000000001</v>
      </c>
      <c r="X7" s="167">
        <v>23924.491099999999</v>
      </c>
      <c r="Y7" s="167">
        <v>911.49519518470368</v>
      </c>
      <c r="Z7" s="167">
        <v>334380.38459999999</v>
      </c>
      <c r="AA7" s="167">
        <v>318362.39230000001</v>
      </c>
      <c r="AB7" s="167">
        <v>952.09649537558437</v>
      </c>
    </row>
    <row r="8" spans="1:28" s="159" customFormat="1" ht="39.950000000000003" customHeight="1">
      <c r="A8" s="165" t="s">
        <v>95</v>
      </c>
      <c r="B8" s="167">
        <v>207630.39600000001</v>
      </c>
      <c r="C8" s="167">
        <v>208200.95549999998</v>
      </c>
      <c r="D8" s="167">
        <v>1002.7479574811387</v>
      </c>
      <c r="E8" s="167">
        <v>9154.2250000000004</v>
      </c>
      <c r="F8" s="167">
        <v>8191.6020999999992</v>
      </c>
      <c r="G8" s="167">
        <v>894.84386717608527</v>
      </c>
      <c r="H8" s="167">
        <v>17471.007799999999</v>
      </c>
      <c r="I8" s="167">
        <v>14081.522400000002</v>
      </c>
      <c r="J8" s="167">
        <v>805.99371033421448</v>
      </c>
      <c r="K8" s="167">
        <v>27496.16</v>
      </c>
      <c r="L8" s="167">
        <v>22482.430200000003</v>
      </c>
      <c r="M8" s="167">
        <v>817.65709102652886</v>
      </c>
      <c r="N8" s="167">
        <v>9176.0708000000013</v>
      </c>
      <c r="O8" s="167">
        <v>8670.5665000000008</v>
      </c>
      <c r="P8" s="167">
        <v>944.91059288688132</v>
      </c>
      <c r="Q8" s="167">
        <v>7866.7031999999999</v>
      </c>
      <c r="R8" s="167">
        <v>5855.3202000000001</v>
      </c>
      <c r="S8" s="167">
        <v>744.31690774859794</v>
      </c>
      <c r="T8" s="167">
        <v>29281.832600000002</v>
      </c>
      <c r="U8" s="167">
        <v>28269.822200000002</v>
      </c>
      <c r="V8" s="167">
        <v>965.43896641223205</v>
      </c>
      <c r="W8" s="167">
        <v>26246.523000000001</v>
      </c>
      <c r="X8" s="167">
        <v>24017.5468</v>
      </c>
      <c r="Y8" s="167">
        <v>915.0753720788083</v>
      </c>
      <c r="Z8" s="167">
        <v>334322.91840000002</v>
      </c>
      <c r="AA8" s="167">
        <v>319769.7659</v>
      </c>
      <c r="AB8" s="167">
        <v>956.46977308750354</v>
      </c>
    </row>
    <row r="9" spans="1:28" s="159" customFormat="1" ht="39.950000000000003" customHeight="1">
      <c r="A9" s="165" t="s">
        <v>96</v>
      </c>
      <c r="B9" s="167">
        <v>206511.845</v>
      </c>
      <c r="C9" s="167">
        <v>226923.18810000003</v>
      </c>
      <c r="D9" s="167">
        <v>1098.8386070542347</v>
      </c>
      <c r="E9" s="167">
        <v>9761.3194000000003</v>
      </c>
      <c r="F9" s="167">
        <v>9685.4176999999981</v>
      </c>
      <c r="G9" s="167">
        <v>992.22423763738311</v>
      </c>
      <c r="H9" s="167">
        <v>17454.111400000002</v>
      </c>
      <c r="I9" s="167">
        <v>16453.3907</v>
      </c>
      <c r="J9" s="167">
        <v>942.66561745446393</v>
      </c>
      <c r="K9" s="167">
        <v>25043.138599999998</v>
      </c>
      <c r="L9" s="167">
        <v>21190.030400000003</v>
      </c>
      <c r="M9" s="167">
        <v>846.14116219442258</v>
      </c>
      <c r="N9" s="167">
        <v>11517.106600000001</v>
      </c>
      <c r="O9" s="167">
        <v>13935.9756</v>
      </c>
      <c r="P9" s="167">
        <v>1210.0240176642976</v>
      </c>
      <c r="Q9" s="167">
        <v>6331.0032000000001</v>
      </c>
      <c r="R9" s="167">
        <v>5423.7166000000007</v>
      </c>
      <c r="S9" s="167">
        <v>856.69149559109383</v>
      </c>
      <c r="T9" s="167">
        <v>24622.835999999999</v>
      </c>
      <c r="U9" s="167">
        <v>28860.898599999997</v>
      </c>
      <c r="V9" s="167">
        <v>1172.1191904945474</v>
      </c>
      <c r="W9" s="167">
        <v>31256.0838</v>
      </c>
      <c r="X9" s="167">
        <v>33311.690400000007</v>
      </c>
      <c r="Y9" s="167">
        <v>1065.7666076515959</v>
      </c>
      <c r="Z9" s="167">
        <v>332497.44400000002</v>
      </c>
      <c r="AA9" s="167">
        <v>355784.30810000002</v>
      </c>
      <c r="AB9" s="167">
        <v>1070.0362198874527</v>
      </c>
    </row>
    <row r="10" spans="1:28" s="159" customFormat="1" ht="39.950000000000003" customHeight="1">
      <c r="A10" s="165" t="s">
        <v>97</v>
      </c>
      <c r="B10" s="167">
        <v>205939.1826</v>
      </c>
      <c r="C10" s="167">
        <v>226830.32020000002</v>
      </c>
      <c r="D10" s="167">
        <v>1101.4432384175152</v>
      </c>
      <c r="E10" s="167">
        <v>9340.5580000000009</v>
      </c>
      <c r="F10" s="167">
        <v>9380.3564999999999</v>
      </c>
      <c r="G10" s="167">
        <v>1004.2608268156998</v>
      </c>
      <c r="H10" s="167">
        <v>17005.6024</v>
      </c>
      <c r="I10" s="167">
        <v>16414.5687</v>
      </c>
      <c r="J10" s="167">
        <v>965.24476545447169</v>
      </c>
      <c r="K10" s="167">
        <v>23312.450400000002</v>
      </c>
      <c r="L10" s="167">
        <v>19382.7912</v>
      </c>
      <c r="M10" s="167">
        <v>831.43517165402739</v>
      </c>
      <c r="N10" s="167">
        <v>11495.106600000001</v>
      </c>
      <c r="O10" s="167">
        <v>14103.048700000001</v>
      </c>
      <c r="P10" s="167">
        <v>1226.8741118068449</v>
      </c>
      <c r="Q10" s="167">
        <v>6232.7572</v>
      </c>
      <c r="R10" s="167">
        <v>5661.9626000000007</v>
      </c>
      <c r="S10" s="167">
        <v>908.42020927752503</v>
      </c>
      <c r="T10" s="167">
        <v>23756.977599999998</v>
      </c>
      <c r="U10" s="167">
        <v>28237.047400000003</v>
      </c>
      <c r="V10" s="167">
        <v>1188.5791145419107</v>
      </c>
      <c r="W10" s="167">
        <v>30644.441999999999</v>
      </c>
      <c r="X10" s="167">
        <v>32817.120600000002</v>
      </c>
      <c r="Y10" s="167">
        <v>1070.8995973886554</v>
      </c>
      <c r="Z10" s="167">
        <v>328737.53820000001</v>
      </c>
      <c r="AA10" s="167">
        <v>352472.50589999999</v>
      </c>
      <c r="AB10" s="167">
        <v>1072.2003572514434</v>
      </c>
    </row>
    <row r="11" spans="1:28" s="159" customFormat="1" ht="39.950000000000003" customHeight="1">
      <c r="A11" s="165" t="s">
        <v>98</v>
      </c>
      <c r="B11" s="167">
        <v>204474.82076033871</v>
      </c>
      <c r="C11" s="167">
        <v>227491.5542304714</v>
      </c>
      <c r="D11" s="167">
        <v>1112.5651235909882</v>
      </c>
      <c r="E11" s="167">
        <v>9274.1405435273791</v>
      </c>
      <c r="F11" s="167">
        <v>9407.7012171008046</v>
      </c>
      <c r="G11" s="167">
        <v>1014.4014071111571</v>
      </c>
      <c r="H11" s="167">
        <v>16884.681481014995</v>
      </c>
      <c r="I11" s="167">
        <v>16462.418878981276</v>
      </c>
      <c r="J11" s="167">
        <v>974.99137887152278</v>
      </c>
      <c r="K11" s="167">
        <v>23146.683680312355</v>
      </c>
      <c r="L11" s="167">
        <v>19439.294057006329</v>
      </c>
      <c r="M11" s="167">
        <v>839.83063515663002</v>
      </c>
      <c r="N11" s="167">
        <v>11413.368898435097</v>
      </c>
      <c r="O11" s="167">
        <v>14144.160557205039</v>
      </c>
      <c r="P11" s="167">
        <v>1239.2625422932192</v>
      </c>
      <c r="Q11" s="167">
        <v>6188.4382331850175</v>
      </c>
      <c r="R11" s="167">
        <v>5678.4678112392885</v>
      </c>
      <c r="S11" s="167">
        <v>917.59303353614291</v>
      </c>
      <c r="T11" s="167">
        <v>23588.050002133888</v>
      </c>
      <c r="U11" s="167">
        <v>28319.361336886617</v>
      </c>
      <c r="V11" s="167">
        <v>1200.5808591352279</v>
      </c>
      <c r="W11" s="167">
        <v>30426.540040324486</v>
      </c>
      <c r="X11" s="167">
        <v>32912.785927737808</v>
      </c>
      <c r="Y11" s="167">
        <v>1081.7130664255051</v>
      </c>
      <c r="Z11" s="167">
        <v>326400</v>
      </c>
      <c r="AA11" s="167">
        <v>353500</v>
      </c>
      <c r="AB11" s="167">
        <v>1083.0269607843138</v>
      </c>
    </row>
    <row r="12" spans="1:28" s="159" customFormat="1" ht="39.950000000000003" customHeight="1">
      <c r="A12" s="168" t="s">
        <v>99</v>
      </c>
      <c r="B12" s="169">
        <v>205939.1826</v>
      </c>
      <c r="C12" s="169">
        <v>253041.0472</v>
      </c>
      <c r="D12" s="167">
        <v>1112.5651235909882</v>
      </c>
      <c r="E12" s="169">
        <v>9883.2909999999993</v>
      </c>
      <c r="F12" s="169">
        <v>10914.3565</v>
      </c>
      <c r="G12" s="169">
        <v>1104.3241062111802</v>
      </c>
      <c r="H12" s="169">
        <v>17005.6024</v>
      </c>
      <c r="I12" s="169">
        <v>16414.5687</v>
      </c>
      <c r="J12" s="170">
        <v>974.99137887152278</v>
      </c>
      <c r="K12" s="169">
        <v>23312.450400000002</v>
      </c>
      <c r="L12" s="169">
        <v>19401.7912</v>
      </c>
      <c r="M12" s="167">
        <v>839.83063515663002</v>
      </c>
      <c r="N12" s="169">
        <v>8075.1676000000007</v>
      </c>
      <c r="O12" s="169">
        <v>9354.357</v>
      </c>
      <c r="P12" s="170">
        <v>1239.2625422932192</v>
      </c>
      <c r="Q12" s="169">
        <v>6319.3948179999998</v>
      </c>
      <c r="R12" s="169">
        <v>5661.9626000000007</v>
      </c>
      <c r="S12" s="167">
        <v>917.59303353614291</v>
      </c>
      <c r="T12" s="169">
        <v>23445.870999999999</v>
      </c>
      <c r="U12" s="169">
        <v>28916.9</v>
      </c>
      <c r="V12" s="167">
        <v>1200.5808591352279</v>
      </c>
      <c r="W12" s="169">
        <v>30644.441999999999</v>
      </c>
      <c r="X12" s="169">
        <v>32817.120600000002</v>
      </c>
      <c r="Y12" s="167">
        <v>1081.7130664255051</v>
      </c>
      <c r="Z12" s="169">
        <v>327320.89321799995</v>
      </c>
      <c r="AA12" s="169">
        <v>363693.33380000002</v>
      </c>
      <c r="AB12" s="167">
        <v>1083.0269607843138</v>
      </c>
    </row>
    <row r="13" spans="1:28" s="159" customFormat="1" ht="30" customHeight="1">
      <c r="A13" s="171" t="s">
        <v>100</v>
      </c>
      <c r="B13" s="172">
        <v>206968.878513</v>
      </c>
      <c r="C13" s="172">
        <v>254308.26243599999</v>
      </c>
      <c r="D13" s="172">
        <v>1228.7270640065169</v>
      </c>
      <c r="E13" s="172">
        <v>9932.7074549999998</v>
      </c>
      <c r="F13" s="172">
        <v>10968.928282499999</v>
      </c>
      <c r="G13" s="173">
        <v>1104.3241062111802</v>
      </c>
      <c r="H13" s="172">
        <v>17090.630411999999</v>
      </c>
      <c r="I13" s="172">
        <v>16496.641543499998</v>
      </c>
      <c r="J13" s="174">
        <v>974.99137887152278</v>
      </c>
      <c r="K13" s="172">
        <v>23429.012652000001</v>
      </c>
      <c r="L13" s="172">
        <v>19498.800156000001</v>
      </c>
      <c r="M13" s="172">
        <v>839.83063515663002</v>
      </c>
      <c r="N13" s="173">
        <v>8075.1676000000007</v>
      </c>
      <c r="O13" s="173">
        <v>9354.357</v>
      </c>
      <c r="P13" s="174">
        <v>1239.2625422932192</v>
      </c>
      <c r="Q13" s="172">
        <v>6350.9917920899998</v>
      </c>
      <c r="R13" s="172">
        <v>5690.2724130000006</v>
      </c>
      <c r="S13" s="172">
        <v>917.59303353614291</v>
      </c>
      <c r="T13" s="172">
        <v>23563.100354999999</v>
      </c>
      <c r="U13" s="172">
        <v>29061.484500000002</v>
      </c>
      <c r="V13" s="172">
        <v>1233.3472277485448</v>
      </c>
      <c r="W13" s="173">
        <v>30644.441999999999</v>
      </c>
      <c r="X13" s="173">
        <v>32817.120600000002</v>
      </c>
      <c r="Y13" s="172">
        <v>1081.7130664255051</v>
      </c>
      <c r="Z13" s="175">
        <v>326054.93077908998</v>
      </c>
      <c r="AA13" s="175">
        <v>378195.86693100008</v>
      </c>
      <c r="AB13" s="175">
        <v>1159.9145764406085</v>
      </c>
    </row>
    <row r="14" spans="1:28" s="159" customFormat="1" ht="39.950000000000003" customHeight="1" thickBot="1">
      <c r="A14" s="176" t="s">
        <v>116</v>
      </c>
      <c r="B14" s="177">
        <v>198604.90261699897</v>
      </c>
      <c r="C14" s="177">
        <v>249490.60493012719</v>
      </c>
      <c r="D14" s="178">
        <v>1256.2157411152089</v>
      </c>
      <c r="E14" s="177">
        <v>9881.9671278737642</v>
      </c>
      <c r="F14" s="177">
        <v>11271.110519094193</v>
      </c>
      <c r="G14" s="177">
        <v>1140.5735693354122</v>
      </c>
      <c r="H14" s="177">
        <v>16427.948873568301</v>
      </c>
      <c r="I14" s="177">
        <v>16211.06480611953</v>
      </c>
      <c r="J14" s="179">
        <v>986.79786082133955</v>
      </c>
      <c r="K14" s="177">
        <v>24305.3110296831</v>
      </c>
      <c r="L14" s="177">
        <v>20838.741106475129</v>
      </c>
      <c r="M14" s="178">
        <v>857.37397398558733</v>
      </c>
      <c r="N14" s="177">
        <v>7757.4045965601281</v>
      </c>
      <c r="O14" s="177">
        <v>9187.2469862925827</v>
      </c>
      <c r="P14" s="179">
        <v>1184.3196873302822</v>
      </c>
      <c r="Q14" s="177">
        <v>6204.8538674651436</v>
      </c>
      <c r="R14" s="177">
        <v>5664.2004775177829</v>
      </c>
      <c r="S14" s="178">
        <v>912.86605591434648</v>
      </c>
      <c r="T14" s="177">
        <v>21897.306058902639</v>
      </c>
      <c r="U14" s="177">
        <v>27680.626999555927</v>
      </c>
      <c r="V14" s="178">
        <v>1264.1110703342435</v>
      </c>
      <c r="W14" s="177">
        <v>26302.764722978944</v>
      </c>
      <c r="X14" s="177">
        <v>28397.374432542794</v>
      </c>
      <c r="Y14" s="178">
        <v>1079.6345833460596</v>
      </c>
      <c r="Z14" s="177">
        <v>311382.45889403095</v>
      </c>
      <c r="AA14" s="177">
        <v>368740.9702577251</v>
      </c>
      <c r="AB14" s="178">
        <v>1184.2059811828203</v>
      </c>
    </row>
    <row r="15" spans="1:28" s="159" customFormat="1" ht="24.95" customHeight="1" thickTop="1">
      <c r="A15" s="180" t="s">
        <v>315</v>
      </c>
      <c r="AA15" s="181"/>
    </row>
  </sheetData>
  <mergeCells count="10">
    <mergeCell ref="A1:AB1"/>
    <mergeCell ref="B2:D2"/>
    <mergeCell ref="E2:G2"/>
    <mergeCell ref="H2:J2"/>
    <mergeCell ref="K2:M2"/>
    <mergeCell ref="N2:P2"/>
    <mergeCell ref="Q2:S2"/>
    <mergeCell ref="T2:V2"/>
    <mergeCell ref="W2:Y2"/>
    <mergeCell ref="Z2:AB2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C88"/>
  <sheetViews>
    <sheetView topLeftCell="N68" workbookViewId="0">
      <selection activeCell="AA88" sqref="AA88:AC88"/>
    </sheetView>
  </sheetViews>
  <sheetFormatPr defaultRowHeight="15"/>
  <cols>
    <col min="1" max="1" width="9.88671875" style="187" bestFit="1" customWidth="1"/>
    <col min="2" max="2" width="17.21875" style="45" bestFit="1" customWidth="1"/>
    <col min="3" max="3" width="7.6640625" style="42" bestFit="1" customWidth="1"/>
    <col min="4" max="4" width="8.6640625" style="42" bestFit="1" customWidth="1"/>
    <col min="5" max="6" width="8.88671875" style="42"/>
    <col min="7" max="7" width="8.6640625" style="42" bestFit="1" customWidth="1"/>
    <col min="8" max="9" width="8.88671875" style="42"/>
    <col min="10" max="10" width="8.6640625" style="42" bestFit="1" customWidth="1"/>
    <col min="11" max="12" width="8.88671875" style="42"/>
    <col min="13" max="13" width="8.6640625" style="42" bestFit="1" customWidth="1"/>
    <col min="14" max="15" width="8.88671875" style="42"/>
    <col min="16" max="16" width="8.6640625" style="42" bestFit="1" customWidth="1"/>
    <col min="17" max="18" width="8.88671875" style="42"/>
    <col min="19" max="19" width="8.6640625" style="42" bestFit="1" customWidth="1"/>
    <col min="20" max="21" width="8.88671875" style="42"/>
    <col min="22" max="22" width="8.6640625" style="42" bestFit="1" customWidth="1"/>
    <col min="23" max="24" width="8.88671875" style="42"/>
    <col min="25" max="25" width="8.6640625" style="42" bestFit="1" customWidth="1"/>
    <col min="26" max="26" width="8.88671875" style="42"/>
    <col min="27" max="27" width="7.6640625" style="42" bestFit="1" customWidth="1"/>
    <col min="28" max="28" width="8.6640625" style="42" bestFit="1" customWidth="1"/>
    <col min="29" max="16384" width="8.88671875" style="42"/>
  </cols>
  <sheetData>
    <row r="1" spans="1:29" s="182" customFormat="1" ht="27.75" customHeight="1">
      <c r="A1" s="856" t="s">
        <v>2218</v>
      </c>
      <c r="B1" s="856"/>
      <c r="C1" s="856"/>
      <c r="D1" s="856"/>
      <c r="E1" s="856"/>
      <c r="F1" s="856"/>
      <c r="G1" s="856"/>
      <c r="H1" s="856"/>
      <c r="I1" s="856"/>
      <c r="J1" s="856"/>
      <c r="K1" s="856"/>
      <c r="L1" s="856"/>
      <c r="M1" s="856"/>
      <c r="N1" s="856"/>
      <c r="O1" s="856"/>
      <c r="P1" s="856"/>
      <c r="Q1" s="856"/>
      <c r="R1" s="856"/>
      <c r="S1" s="856"/>
      <c r="T1" s="856"/>
      <c r="U1" s="856"/>
      <c r="V1" s="856"/>
      <c r="W1" s="856"/>
      <c r="X1" s="856"/>
      <c r="Y1" s="856"/>
      <c r="Z1" s="856"/>
      <c r="AA1" s="856"/>
      <c r="AB1" s="856"/>
      <c r="AC1" s="856"/>
    </row>
    <row r="2" spans="1:29" s="184" customFormat="1">
      <c r="A2" s="183"/>
      <c r="B2" s="64"/>
      <c r="C2" s="882" t="s">
        <v>316</v>
      </c>
      <c r="D2" s="883"/>
      <c r="E2" s="884"/>
      <c r="F2" s="882" t="s">
        <v>317</v>
      </c>
      <c r="G2" s="883"/>
      <c r="H2" s="884"/>
      <c r="I2" s="882" t="s">
        <v>318</v>
      </c>
      <c r="J2" s="883"/>
      <c r="K2" s="884"/>
      <c r="L2" s="882" t="s">
        <v>319</v>
      </c>
      <c r="M2" s="883"/>
      <c r="N2" s="884"/>
      <c r="O2" s="882" t="s">
        <v>320</v>
      </c>
      <c r="P2" s="883"/>
      <c r="Q2" s="884"/>
      <c r="R2" s="882" t="s">
        <v>321</v>
      </c>
      <c r="S2" s="883"/>
      <c r="T2" s="884"/>
      <c r="U2" s="882" t="s">
        <v>322</v>
      </c>
      <c r="V2" s="883"/>
      <c r="W2" s="884"/>
      <c r="X2" s="882" t="s">
        <v>323</v>
      </c>
      <c r="Y2" s="883"/>
      <c r="Z2" s="884"/>
      <c r="AA2" s="882" t="s">
        <v>324</v>
      </c>
      <c r="AB2" s="883"/>
      <c r="AC2" s="884"/>
    </row>
    <row r="3" spans="1:29" s="45" customFormat="1">
      <c r="A3" s="185" t="s">
        <v>0</v>
      </c>
      <c r="B3" s="186" t="s">
        <v>143</v>
      </c>
      <c r="C3" s="186" t="s">
        <v>248</v>
      </c>
      <c r="D3" s="186" t="s">
        <v>122</v>
      </c>
      <c r="E3" s="186" t="s">
        <v>121</v>
      </c>
      <c r="F3" s="186" t="s">
        <v>248</v>
      </c>
      <c r="G3" s="186" t="s">
        <v>122</v>
      </c>
      <c r="H3" s="186" t="s">
        <v>121</v>
      </c>
      <c r="I3" s="186" t="s">
        <v>248</v>
      </c>
      <c r="J3" s="186" t="s">
        <v>122</v>
      </c>
      <c r="K3" s="186" t="s">
        <v>121</v>
      </c>
      <c r="L3" s="186" t="s">
        <v>248</v>
      </c>
      <c r="M3" s="186" t="s">
        <v>122</v>
      </c>
      <c r="N3" s="186" t="s">
        <v>121</v>
      </c>
      <c r="O3" s="186" t="s">
        <v>248</v>
      </c>
      <c r="P3" s="186" t="s">
        <v>122</v>
      </c>
      <c r="Q3" s="186" t="s">
        <v>121</v>
      </c>
      <c r="R3" s="186" t="s">
        <v>248</v>
      </c>
      <c r="S3" s="186" t="s">
        <v>122</v>
      </c>
      <c r="T3" s="186" t="s">
        <v>121</v>
      </c>
      <c r="U3" s="186" t="s">
        <v>248</v>
      </c>
      <c r="V3" s="186" t="s">
        <v>122</v>
      </c>
      <c r="W3" s="186" t="s">
        <v>121</v>
      </c>
      <c r="X3" s="186" t="s">
        <v>248</v>
      </c>
      <c r="Y3" s="186" t="s">
        <v>122</v>
      </c>
      <c r="Z3" s="186" t="s">
        <v>121</v>
      </c>
      <c r="AA3" s="186" t="s">
        <v>248</v>
      </c>
      <c r="AB3" s="186" t="s">
        <v>122</v>
      </c>
      <c r="AC3" s="186" t="s">
        <v>121</v>
      </c>
    </row>
    <row r="4" spans="1:29" ht="15.75">
      <c r="A4" s="183">
        <v>1</v>
      </c>
      <c r="B4" s="65" t="s">
        <v>1</v>
      </c>
      <c r="C4" s="66">
        <v>0</v>
      </c>
      <c r="D4" s="66">
        <v>0</v>
      </c>
      <c r="E4" s="66"/>
      <c r="F4" s="66">
        <v>0</v>
      </c>
      <c r="G4" s="66">
        <v>0</v>
      </c>
      <c r="H4" s="66"/>
      <c r="I4" s="66">
        <v>0</v>
      </c>
      <c r="J4" s="66">
        <v>0</v>
      </c>
      <c r="K4" s="66"/>
      <c r="L4" s="66">
        <v>0</v>
      </c>
      <c r="M4" s="66">
        <v>0</v>
      </c>
      <c r="N4" s="66"/>
      <c r="O4" s="66">
        <v>0</v>
      </c>
      <c r="P4" s="66">
        <v>0</v>
      </c>
      <c r="Q4" s="66"/>
      <c r="R4" s="66">
        <v>59.016036528065285</v>
      </c>
      <c r="S4" s="66">
        <v>43.505870547921482</v>
      </c>
      <c r="T4" s="66">
        <v>737.18726480779696</v>
      </c>
      <c r="U4" s="66">
        <v>183.58179454395733</v>
      </c>
      <c r="V4" s="66">
        <v>156.60892386579613</v>
      </c>
      <c r="W4" s="66">
        <v>853.07437077208249</v>
      </c>
      <c r="X4" s="66">
        <v>120.77873315778842</v>
      </c>
      <c r="Y4" s="66">
        <v>131.68899595264273</v>
      </c>
      <c r="Z4" s="66">
        <v>1090.3326480548596</v>
      </c>
      <c r="AA4" s="66">
        <v>363.37656422981104</v>
      </c>
      <c r="AB4" s="66">
        <v>331.80379036636032</v>
      </c>
      <c r="AC4" s="66">
        <v>913.1127954540209</v>
      </c>
    </row>
    <row r="5" spans="1:29" ht="15.75">
      <c r="A5" s="183">
        <v>1</v>
      </c>
      <c r="B5" s="65" t="s">
        <v>2</v>
      </c>
      <c r="C5" s="66">
        <v>15.373903938120657</v>
      </c>
      <c r="D5" s="66">
        <v>18.638073965869097</v>
      </c>
      <c r="E5" s="66">
        <v>1212.3188775529359</v>
      </c>
      <c r="F5" s="66">
        <v>0</v>
      </c>
      <c r="G5" s="66">
        <v>0</v>
      </c>
      <c r="H5" s="66"/>
      <c r="I5" s="66">
        <v>0</v>
      </c>
      <c r="J5" s="66">
        <v>0</v>
      </c>
      <c r="K5" s="66"/>
      <c r="L5" s="66">
        <v>613.25614939552725</v>
      </c>
      <c r="M5" s="66">
        <v>513.26996536936088</v>
      </c>
      <c r="N5" s="66">
        <v>836.95853009428356</v>
      </c>
      <c r="O5" s="66">
        <v>0</v>
      </c>
      <c r="P5" s="66">
        <v>0</v>
      </c>
      <c r="Q5" s="66"/>
      <c r="R5" s="66">
        <v>135.90060592233766</v>
      </c>
      <c r="S5" s="66">
        <v>118.91604616431869</v>
      </c>
      <c r="T5" s="66">
        <v>875.02219255942805</v>
      </c>
      <c r="U5" s="66">
        <v>397.92594384933454</v>
      </c>
      <c r="V5" s="66">
        <v>308.16594696172791</v>
      </c>
      <c r="W5" s="66">
        <v>774.4303977284975</v>
      </c>
      <c r="X5" s="66">
        <v>87.644744415386285</v>
      </c>
      <c r="Y5" s="66">
        <v>96.276828973780823</v>
      </c>
      <c r="Z5" s="66">
        <v>1098.4894715133557</v>
      </c>
      <c r="AA5" s="66">
        <v>1250.1013475207062</v>
      </c>
      <c r="AB5" s="66">
        <v>1055.2668614350573</v>
      </c>
      <c r="AC5" s="66">
        <v>844.14504754189795</v>
      </c>
    </row>
    <row r="6" spans="1:29" ht="15.75">
      <c r="A6" s="183">
        <v>1</v>
      </c>
      <c r="B6" s="65" t="s">
        <v>3</v>
      </c>
      <c r="C6" s="66">
        <v>0</v>
      </c>
      <c r="D6" s="66">
        <v>0</v>
      </c>
      <c r="E6" s="66"/>
      <c r="F6" s="66">
        <v>0</v>
      </c>
      <c r="G6" s="66">
        <v>0</v>
      </c>
      <c r="H6" s="66"/>
      <c r="I6" s="66">
        <v>0</v>
      </c>
      <c r="J6" s="66">
        <v>0</v>
      </c>
      <c r="K6" s="66"/>
      <c r="L6" s="66">
        <v>44.438851405472988</v>
      </c>
      <c r="M6" s="66">
        <v>40.521313055475865</v>
      </c>
      <c r="N6" s="66">
        <v>911.844293313246</v>
      </c>
      <c r="O6" s="66">
        <v>0</v>
      </c>
      <c r="P6" s="66">
        <v>0</v>
      </c>
      <c r="Q6" s="66"/>
      <c r="R6" s="66">
        <v>24.267965343274593</v>
      </c>
      <c r="S6" s="66">
        <v>16.435551095881447</v>
      </c>
      <c r="T6" s="66">
        <v>677.25294903786607</v>
      </c>
      <c r="U6" s="66">
        <v>176.63545637202378</v>
      </c>
      <c r="V6" s="66">
        <v>207.12793156444005</v>
      </c>
      <c r="W6" s="66">
        <v>1172.6294132486855</v>
      </c>
      <c r="X6" s="66">
        <v>56.648432366042357</v>
      </c>
      <c r="Y6" s="66">
        <v>60.864661994918912</v>
      </c>
      <c r="Z6" s="66">
        <v>1074.4280018488905</v>
      </c>
      <c r="AA6" s="66">
        <v>301.99070548681374</v>
      </c>
      <c r="AB6" s="66">
        <v>324.94945771071622</v>
      </c>
      <c r="AC6" s="66">
        <v>1076.0246981339794</v>
      </c>
    </row>
    <row r="7" spans="1:29" ht="15.75">
      <c r="A7" s="183">
        <v>1</v>
      </c>
      <c r="B7" s="65" t="s">
        <v>4</v>
      </c>
      <c r="C7" s="66">
        <v>432.39104825964353</v>
      </c>
      <c r="D7" s="66">
        <v>475.76136176034282</v>
      </c>
      <c r="E7" s="66">
        <v>1100.3034491006765</v>
      </c>
      <c r="F7" s="66">
        <v>23.620458419781851</v>
      </c>
      <c r="G7" s="66">
        <v>15.394616153675763</v>
      </c>
      <c r="H7" s="66">
        <v>651.7492539765002</v>
      </c>
      <c r="I7" s="66">
        <v>4.8910939270303144</v>
      </c>
      <c r="J7" s="66">
        <v>5.0302240385765682</v>
      </c>
      <c r="K7" s="66">
        <v>1028.4456020722398</v>
      </c>
      <c r="L7" s="66">
        <v>648.80723051990549</v>
      </c>
      <c r="M7" s="66">
        <v>631.23201004196846</v>
      </c>
      <c r="N7" s="66">
        <v>972.91149103894304</v>
      </c>
      <c r="O7" s="66">
        <v>0</v>
      </c>
      <c r="P7" s="66">
        <v>0</v>
      </c>
      <c r="Q7" s="66"/>
      <c r="R7" s="66">
        <v>33.975151480584415</v>
      </c>
      <c r="S7" s="66">
        <v>21.850195064563422</v>
      </c>
      <c r="T7" s="66">
        <v>643.12281512710922</v>
      </c>
      <c r="U7" s="66">
        <v>615.2470952283976</v>
      </c>
      <c r="V7" s="66">
        <v>793.14842086870954</v>
      </c>
      <c r="W7" s="66">
        <v>1289.1542715439716</v>
      </c>
      <c r="X7" s="66">
        <v>322.78918065178863</v>
      </c>
      <c r="Y7" s="66">
        <v>282.19070561280586</v>
      </c>
      <c r="Z7" s="66">
        <v>874.22603521900976</v>
      </c>
      <c r="AA7" s="66">
        <v>2081.7212584871318</v>
      </c>
      <c r="AB7" s="66">
        <v>2224.6075335406422</v>
      </c>
      <c r="AC7" s="66">
        <v>1068.6385242361175</v>
      </c>
    </row>
    <row r="8" spans="1:29" ht="15.75">
      <c r="A8" s="183">
        <v>1</v>
      </c>
      <c r="B8" s="65" t="s">
        <v>5</v>
      </c>
      <c r="C8" s="66">
        <v>67.260829729277887</v>
      </c>
      <c r="D8" s="66">
        <v>72.590393340753337</v>
      </c>
      <c r="E8" s="66">
        <v>1079.2372564080272</v>
      </c>
      <c r="F8" s="66">
        <v>13.897112229720641</v>
      </c>
      <c r="G8" s="66">
        <v>9.3659448029274319</v>
      </c>
      <c r="H8" s="66">
        <v>673.94899372671364</v>
      </c>
      <c r="I8" s="66">
        <v>20.542594493527318</v>
      </c>
      <c r="J8" s="66">
        <v>14.08462730801439</v>
      </c>
      <c r="K8" s="66">
        <v>685.63040138149336</v>
      </c>
      <c r="L8" s="66">
        <v>446.84278294015132</v>
      </c>
      <c r="M8" s="66">
        <v>452.0377589744196</v>
      </c>
      <c r="N8" s="66">
        <v>1011.6259593588738</v>
      </c>
      <c r="O8" s="66">
        <v>0</v>
      </c>
      <c r="P8" s="66">
        <v>0</v>
      </c>
      <c r="Q8" s="66"/>
      <c r="R8" s="66">
        <v>43.682337617894262</v>
      </c>
      <c r="S8" s="66">
        <v>40.605479178060044</v>
      </c>
      <c r="T8" s="66">
        <v>929.56287122844356</v>
      </c>
      <c r="U8" s="66">
        <v>109.15674270181246</v>
      </c>
      <c r="V8" s="66">
        <v>146.50512232606732</v>
      </c>
      <c r="W8" s="66">
        <v>1342.1536654522645</v>
      </c>
      <c r="X8" s="66">
        <v>716.12169217449775</v>
      </c>
      <c r="Y8" s="66">
        <v>774.64115266260421</v>
      </c>
      <c r="Z8" s="66">
        <v>1081.7172013186928</v>
      </c>
      <c r="AA8" s="66">
        <v>1417.5040918868817</v>
      </c>
      <c r="AB8" s="66">
        <v>1509.8304785928462</v>
      </c>
      <c r="AC8" s="66">
        <v>1065.1330653889443</v>
      </c>
    </row>
    <row r="9" spans="1:29" ht="15.75">
      <c r="A9" s="183">
        <v>1</v>
      </c>
      <c r="B9" s="65" t="s">
        <v>6</v>
      </c>
      <c r="C9" s="66">
        <v>48.043449806627059</v>
      </c>
      <c r="D9" s="66">
        <v>49.047563068076578</v>
      </c>
      <c r="E9" s="66">
        <v>1020.9001074129986</v>
      </c>
      <c r="F9" s="66">
        <v>0</v>
      </c>
      <c r="G9" s="66">
        <v>0</v>
      </c>
      <c r="H9" s="66"/>
      <c r="I9" s="66">
        <v>1.9564375708121255</v>
      </c>
      <c r="J9" s="66">
        <v>2.0120896154306278</v>
      </c>
      <c r="K9" s="66">
        <v>1028.4456020722403</v>
      </c>
      <c r="L9" s="66">
        <v>777.67989959577733</v>
      </c>
      <c r="M9" s="66">
        <v>671.75332309744431</v>
      </c>
      <c r="N9" s="66">
        <v>863.79154642753201</v>
      </c>
      <c r="O9" s="66">
        <v>0</v>
      </c>
      <c r="P9" s="66">
        <v>0</v>
      </c>
      <c r="Q9" s="66"/>
      <c r="R9" s="66">
        <v>77.657489098478678</v>
      </c>
      <c r="S9" s="66">
        <v>55.1074360273672</v>
      </c>
      <c r="T9" s="66">
        <v>709.62165616099946</v>
      </c>
      <c r="U9" s="66">
        <v>674.78713670211334</v>
      </c>
      <c r="V9" s="66">
        <v>961.88190658218002</v>
      </c>
      <c r="W9" s="66">
        <v>1425.4597550320605</v>
      </c>
      <c r="X9" s="66">
        <v>36.340503781989433</v>
      </c>
      <c r="Y9" s="66">
        <v>35.412166978861912</v>
      </c>
      <c r="Z9" s="66">
        <v>974.45448723835216</v>
      </c>
      <c r="AA9" s="66">
        <v>1616.464916555798</v>
      </c>
      <c r="AB9" s="66">
        <v>1775.2144853693608</v>
      </c>
      <c r="AC9" s="66">
        <v>1098.2078653162548</v>
      </c>
    </row>
    <row r="10" spans="1:29" ht="15.75">
      <c r="A10" s="183">
        <v>1</v>
      </c>
      <c r="B10" s="65" t="s">
        <v>7</v>
      </c>
      <c r="C10" s="66">
        <v>475.6301530856079</v>
      </c>
      <c r="D10" s="66">
        <v>450.25662896494299</v>
      </c>
      <c r="E10" s="66">
        <v>946.6528268738715</v>
      </c>
      <c r="F10" s="66">
        <v>5.5588448918882571</v>
      </c>
      <c r="G10" s="66">
        <v>6.5561613620492007</v>
      </c>
      <c r="H10" s="66">
        <v>1179.4107390217484</v>
      </c>
      <c r="I10" s="66">
        <v>2.9346563562181882</v>
      </c>
      <c r="J10" s="66">
        <v>3.0181344231459413</v>
      </c>
      <c r="K10" s="66">
        <v>1028.4456020722403</v>
      </c>
      <c r="L10" s="66">
        <v>711.02162248756781</v>
      </c>
      <c r="M10" s="66">
        <v>638.43579902960857</v>
      </c>
      <c r="N10" s="66">
        <v>897.91333883207142</v>
      </c>
      <c r="O10" s="66">
        <v>0</v>
      </c>
      <c r="P10" s="66">
        <v>0</v>
      </c>
      <c r="Q10" s="66"/>
      <c r="R10" s="66">
        <v>0</v>
      </c>
      <c r="S10" s="66">
        <v>0</v>
      </c>
      <c r="T10" s="66"/>
      <c r="U10" s="66">
        <v>198.46680491238627</v>
      </c>
      <c r="V10" s="66">
        <v>315.23860803953801</v>
      </c>
      <c r="W10" s="66">
        <v>1588.3694413214391</v>
      </c>
      <c r="X10" s="66">
        <v>0</v>
      </c>
      <c r="Y10" s="66">
        <v>0</v>
      </c>
      <c r="Z10" s="66"/>
      <c r="AA10" s="66">
        <v>1393.6120817336684</v>
      </c>
      <c r="AB10" s="66">
        <v>1413.5053318192849</v>
      </c>
      <c r="AC10" s="66">
        <v>1014.2745964579103</v>
      </c>
    </row>
    <row r="11" spans="1:29" ht="15.75">
      <c r="A11" s="183">
        <v>1</v>
      </c>
      <c r="B11" s="65" t="s">
        <v>8</v>
      </c>
      <c r="C11" s="66">
        <v>24.982593899446073</v>
      </c>
      <c r="D11" s="66">
        <v>22.954259515859839</v>
      </c>
      <c r="E11" s="66">
        <v>918.81009667169883</v>
      </c>
      <c r="F11" s="66">
        <v>0</v>
      </c>
      <c r="G11" s="66">
        <v>0</v>
      </c>
      <c r="H11" s="66"/>
      <c r="I11" s="66">
        <v>0</v>
      </c>
      <c r="J11" s="66">
        <v>0</v>
      </c>
      <c r="K11" s="66"/>
      <c r="L11" s="66">
        <v>170.64518939701625</v>
      </c>
      <c r="M11" s="66">
        <v>137.77246438861792</v>
      </c>
      <c r="N11" s="66">
        <v>807.36213470443647</v>
      </c>
      <c r="O11" s="66">
        <v>0</v>
      </c>
      <c r="P11" s="66">
        <v>0</v>
      </c>
      <c r="Q11" s="66"/>
      <c r="R11" s="66">
        <v>0</v>
      </c>
      <c r="S11" s="66">
        <v>0</v>
      </c>
      <c r="T11" s="66"/>
      <c r="U11" s="66">
        <v>69.463381719335203</v>
      </c>
      <c r="V11" s="66">
        <v>78.809652009884502</v>
      </c>
      <c r="W11" s="66">
        <v>1134.5496009438848</v>
      </c>
      <c r="X11" s="66">
        <v>255.45236482045516</v>
      </c>
      <c r="Y11" s="66">
        <v>222.43267383597637</v>
      </c>
      <c r="Z11" s="66">
        <v>870.74031979431197</v>
      </c>
      <c r="AA11" s="66">
        <v>520.54352983625267</v>
      </c>
      <c r="AB11" s="66">
        <v>461.96904975033863</v>
      </c>
      <c r="AC11" s="66">
        <v>887.47438642770214</v>
      </c>
    </row>
    <row r="12" spans="1:29" ht="15.75">
      <c r="A12" s="183">
        <v>1</v>
      </c>
      <c r="B12" s="65" t="s">
        <v>9</v>
      </c>
      <c r="C12" s="66">
        <v>48.043449806627059</v>
      </c>
      <c r="D12" s="66">
        <v>51.990416852161175</v>
      </c>
      <c r="E12" s="66">
        <v>1082.1541138577786</v>
      </c>
      <c r="F12" s="66">
        <v>0</v>
      </c>
      <c r="G12" s="66">
        <v>0</v>
      </c>
      <c r="H12" s="66"/>
      <c r="I12" s="66">
        <v>0</v>
      </c>
      <c r="J12" s="66">
        <v>0</v>
      </c>
      <c r="K12" s="66"/>
      <c r="L12" s="66">
        <v>1245.618794007278</v>
      </c>
      <c r="M12" s="66">
        <v>1062.9979125679604</v>
      </c>
      <c r="N12" s="66">
        <v>853.38942996210881</v>
      </c>
      <c r="O12" s="66">
        <v>0</v>
      </c>
      <c r="P12" s="66">
        <v>0</v>
      </c>
      <c r="Q12" s="66"/>
      <c r="R12" s="66">
        <v>742.59973950420238</v>
      </c>
      <c r="S12" s="66">
        <v>754.82492041219098</v>
      </c>
      <c r="T12" s="66">
        <v>1016.4626786916878</v>
      </c>
      <c r="U12" s="66">
        <v>981.41835029175024</v>
      </c>
      <c r="V12" s="66">
        <v>1280.1516550836368</v>
      </c>
      <c r="W12" s="66">
        <v>1304.3893612780737</v>
      </c>
      <c r="X12" s="66">
        <v>1592.5691363283606</v>
      </c>
      <c r="Y12" s="66">
        <v>1533.7894822719566</v>
      </c>
      <c r="Z12" s="66">
        <v>963.09130152307262</v>
      </c>
      <c r="AA12" s="66">
        <v>4610.2494699382187</v>
      </c>
      <c r="AB12" s="66">
        <v>4683.7543871879061</v>
      </c>
      <c r="AC12" s="66">
        <v>1015.9438047179412</v>
      </c>
    </row>
    <row r="13" spans="1:29" ht="15.75">
      <c r="A13" s="183">
        <v>1</v>
      </c>
      <c r="B13" s="65" t="s">
        <v>10</v>
      </c>
      <c r="C13" s="66">
        <v>14.413034941988117</v>
      </c>
      <c r="D13" s="66">
        <v>14.714268920422972</v>
      </c>
      <c r="E13" s="66">
        <v>1020.9001074129986</v>
      </c>
      <c r="F13" s="66">
        <v>0</v>
      </c>
      <c r="G13" s="66">
        <v>0</v>
      </c>
      <c r="H13" s="66"/>
      <c r="I13" s="66">
        <v>0</v>
      </c>
      <c r="J13" s="66">
        <v>0</v>
      </c>
      <c r="K13" s="66"/>
      <c r="L13" s="66">
        <v>577.70506827114889</v>
      </c>
      <c r="M13" s="66">
        <v>533.0803850853714</v>
      </c>
      <c r="N13" s="66">
        <v>922.75525066913099</v>
      </c>
      <c r="O13" s="66">
        <v>0</v>
      </c>
      <c r="P13" s="66">
        <v>0</v>
      </c>
      <c r="Q13" s="66"/>
      <c r="R13" s="66">
        <v>475.9357784521394</v>
      </c>
      <c r="S13" s="66">
        <v>677.72478342428792</v>
      </c>
      <c r="T13" s="66">
        <v>1423.9836845811765</v>
      </c>
      <c r="U13" s="66">
        <v>119.08008294743176</v>
      </c>
      <c r="V13" s="66">
        <v>146.50512232606732</v>
      </c>
      <c r="W13" s="66">
        <v>1230.307526664576</v>
      </c>
      <c r="X13" s="66">
        <v>138.94898504878313</v>
      </c>
      <c r="Y13" s="66">
        <v>90.94729784346211</v>
      </c>
      <c r="Z13" s="66">
        <v>654.53733117612717</v>
      </c>
      <c r="AA13" s="66">
        <v>1326.0829496614915</v>
      </c>
      <c r="AB13" s="66">
        <v>1462.9718575996117</v>
      </c>
      <c r="AC13" s="66">
        <v>1103.2280129784217</v>
      </c>
    </row>
    <row r="14" spans="1:29" ht="15.75">
      <c r="A14" s="183">
        <v>1</v>
      </c>
      <c r="B14" s="65" t="s">
        <v>11</v>
      </c>
      <c r="C14" s="66">
        <v>595.73877760217556</v>
      </c>
      <c r="D14" s="66">
        <v>582.29266874420512</v>
      </c>
      <c r="E14" s="66">
        <v>977.42952219412257</v>
      </c>
      <c r="F14" s="66">
        <v>134.33875155396618</v>
      </c>
      <c r="G14" s="66">
        <v>116.13771555630015</v>
      </c>
      <c r="H14" s="66">
        <v>864.51388160806039</v>
      </c>
      <c r="I14" s="66">
        <v>179.37528228175501</v>
      </c>
      <c r="J14" s="66">
        <v>183.13090532732761</v>
      </c>
      <c r="K14" s="66">
        <v>1020.9372383853504</v>
      </c>
      <c r="L14" s="66">
        <v>391.06189236816226</v>
      </c>
      <c r="M14" s="66">
        <v>280.94777051796598</v>
      </c>
      <c r="N14" s="66">
        <v>718.42277654983025</v>
      </c>
      <c r="O14" s="66">
        <v>28.650798529556219</v>
      </c>
      <c r="P14" s="66">
        <v>30.223349397505356</v>
      </c>
      <c r="Q14" s="66">
        <v>1054.8868076513431</v>
      </c>
      <c r="R14" s="66">
        <v>230.06031145424308</v>
      </c>
      <c r="S14" s="66">
        <v>203.02739589030023</v>
      </c>
      <c r="T14" s="66">
        <v>882.49639673586444</v>
      </c>
      <c r="U14" s="66">
        <v>382.04859945634365</v>
      </c>
      <c r="V14" s="66">
        <v>462.75411051957826</v>
      </c>
      <c r="W14" s="66">
        <v>1211.2440961125856</v>
      </c>
      <c r="X14" s="66">
        <v>160.32575197936518</v>
      </c>
      <c r="Y14" s="66">
        <v>267.8045127776432</v>
      </c>
      <c r="Z14" s="66">
        <v>1670.3774002077416</v>
      </c>
      <c r="AA14" s="66">
        <v>2101.6001652255673</v>
      </c>
      <c r="AB14" s="66">
        <v>2126.3184287308259</v>
      </c>
      <c r="AC14" s="66">
        <v>1011.7616394946398</v>
      </c>
    </row>
    <row r="15" spans="1:29" ht="15.75">
      <c r="A15" s="183">
        <v>1</v>
      </c>
      <c r="B15" s="65" t="s">
        <v>12</v>
      </c>
      <c r="C15" s="66">
        <v>3122.8242374307583</v>
      </c>
      <c r="D15" s="66">
        <v>4782.1373991374667</v>
      </c>
      <c r="E15" s="66">
        <v>1531.3501611194984</v>
      </c>
      <c r="F15" s="66">
        <v>226.98616641877049</v>
      </c>
      <c r="G15" s="66">
        <v>327.80806810246008</v>
      </c>
      <c r="H15" s="66">
        <v>1444.1764151286718</v>
      </c>
      <c r="I15" s="66">
        <v>446.04014043324099</v>
      </c>
      <c r="J15" s="66">
        <v>450.48244091214281</v>
      </c>
      <c r="K15" s="66">
        <v>1009.959418617766</v>
      </c>
      <c r="L15" s="66">
        <v>0</v>
      </c>
      <c r="M15" s="66">
        <v>0</v>
      </c>
      <c r="N15" s="66"/>
      <c r="O15" s="66">
        <v>148.02912573604044</v>
      </c>
      <c r="P15" s="66">
        <v>141.36727943994441</v>
      </c>
      <c r="Q15" s="66">
        <v>954.99638153659589</v>
      </c>
      <c r="R15" s="66">
        <v>242.67965343274585</v>
      </c>
      <c r="S15" s="66">
        <v>104.28502189905269</v>
      </c>
      <c r="T15" s="66">
        <v>429.72297192584108</v>
      </c>
      <c r="U15" s="66">
        <v>143.88843356148007</v>
      </c>
      <c r="V15" s="66">
        <v>156.60892386579613</v>
      </c>
      <c r="W15" s="66">
        <v>1088.4052316747259</v>
      </c>
      <c r="X15" s="66">
        <v>3215.0657463595362</v>
      </c>
      <c r="Y15" s="66">
        <v>3824.514033717086</v>
      </c>
      <c r="Z15" s="66">
        <v>1189.5601320276689</v>
      </c>
      <c r="AA15" s="66">
        <v>7545.5135033725728</v>
      </c>
      <c r="AB15" s="66">
        <v>9787.2031670739489</v>
      </c>
      <c r="AC15" s="66">
        <v>1297.0890798484982</v>
      </c>
    </row>
    <row r="16" spans="1:29" ht="15.75">
      <c r="A16" s="183">
        <v>1</v>
      </c>
      <c r="B16" s="65" t="s">
        <v>13</v>
      </c>
      <c r="C16" s="66">
        <v>1124.2167254750732</v>
      </c>
      <c r="D16" s="66">
        <v>1363.5222532925288</v>
      </c>
      <c r="E16" s="66">
        <v>1212.8642301744173</v>
      </c>
      <c r="F16" s="66">
        <v>132.09112526934607</v>
      </c>
      <c r="G16" s="66">
        <v>166.71381749210823</v>
      </c>
      <c r="H16" s="66">
        <v>1262.1121756072807</v>
      </c>
      <c r="I16" s="66">
        <v>317.92110525697041</v>
      </c>
      <c r="J16" s="66">
        <v>304.56530244277479</v>
      </c>
      <c r="K16" s="66">
        <v>957.99019758880013</v>
      </c>
      <c r="L16" s="66">
        <v>153.75842586293655</v>
      </c>
      <c r="M16" s="66">
        <v>112.55920293187739</v>
      </c>
      <c r="N16" s="66">
        <v>732.05225860087171</v>
      </c>
      <c r="O16" s="66">
        <v>415.43657867856513</v>
      </c>
      <c r="P16" s="66">
        <v>638.59012436664534</v>
      </c>
      <c r="Q16" s="66">
        <v>1537.1543025842709</v>
      </c>
      <c r="R16" s="66">
        <v>16.502216433426725</v>
      </c>
      <c r="S16" s="66">
        <v>12.911478901787477</v>
      </c>
      <c r="T16" s="66">
        <v>782.40877241399619</v>
      </c>
      <c r="U16" s="66">
        <v>146.73742454599736</v>
      </c>
      <c r="V16" s="66">
        <v>247.54313772335516</v>
      </c>
      <c r="W16" s="66">
        <v>1686.980253941683</v>
      </c>
      <c r="X16" s="66">
        <v>1362.5016822379716</v>
      </c>
      <c r="Y16" s="66">
        <v>1499.4839455111842</v>
      </c>
      <c r="Z16" s="66">
        <v>1100.5373168040517</v>
      </c>
      <c r="AA16" s="66">
        <v>3669.1652837602869</v>
      </c>
      <c r="AB16" s="66">
        <v>4345.8892626622619</v>
      </c>
      <c r="AC16" s="66">
        <v>1184.4354033047116</v>
      </c>
    </row>
    <row r="17" spans="1:29" ht="15.75">
      <c r="A17" s="183">
        <v>1</v>
      </c>
      <c r="B17" s="65" t="s">
        <v>14</v>
      </c>
      <c r="C17" s="66">
        <v>6568.5004575620515</v>
      </c>
      <c r="D17" s="66">
        <v>7720.0864269152535</v>
      </c>
      <c r="E17" s="66">
        <v>1175.3194624546959</v>
      </c>
      <c r="F17" s="66">
        <v>97.279785608044492</v>
      </c>
      <c r="G17" s="66">
        <v>135.80619964244772</v>
      </c>
      <c r="H17" s="66">
        <v>1396.0372012910491</v>
      </c>
      <c r="I17" s="66">
        <v>220.62200494547406</v>
      </c>
      <c r="J17" s="66">
        <v>186.06883428979805</v>
      </c>
      <c r="K17" s="66">
        <v>843.3829360574631</v>
      </c>
      <c r="L17" s="66">
        <v>462.16405461691903</v>
      </c>
      <c r="M17" s="66">
        <v>297.87667463892035</v>
      </c>
      <c r="N17" s="66">
        <v>644.5258380940636</v>
      </c>
      <c r="O17" s="66">
        <v>12.41534602947436</v>
      </c>
      <c r="P17" s="66">
        <v>12.840048760165985</v>
      </c>
      <c r="Q17" s="66">
        <v>1034.20788511922</v>
      </c>
      <c r="R17" s="66">
        <v>242.67965343274585</v>
      </c>
      <c r="S17" s="66">
        <v>160.89689092996701</v>
      </c>
      <c r="T17" s="66">
        <v>663.00115668558351</v>
      </c>
      <c r="U17" s="66">
        <v>44.655031105286916</v>
      </c>
      <c r="V17" s="66">
        <v>48.498247390698154</v>
      </c>
      <c r="W17" s="66">
        <v>1086.0645752625221</v>
      </c>
      <c r="X17" s="66">
        <v>381.50047102663206</v>
      </c>
      <c r="Y17" s="66">
        <v>403.57863418036305</v>
      </c>
      <c r="Z17" s="66">
        <v>1057.8719158440824</v>
      </c>
      <c r="AA17" s="66">
        <v>8029.8168043266287</v>
      </c>
      <c r="AB17" s="66">
        <v>8965.6519567476153</v>
      </c>
      <c r="AC17" s="66">
        <v>1116.5450190490947</v>
      </c>
    </row>
    <row r="18" spans="1:29" s="45" customFormat="1" ht="15.75">
      <c r="A18" s="183"/>
      <c r="B18" s="64" t="s">
        <v>109</v>
      </c>
      <c r="C18" s="67">
        <v>12537.418661537395</v>
      </c>
      <c r="D18" s="67">
        <v>15603.991714477881</v>
      </c>
      <c r="E18" s="67">
        <v>1244.5936548604056</v>
      </c>
      <c r="F18" s="67">
        <v>633.7722443915178</v>
      </c>
      <c r="G18" s="67">
        <v>777.78252311196854</v>
      </c>
      <c r="H18" s="67">
        <v>1227.2271782092862</v>
      </c>
      <c r="I18" s="67">
        <v>1194.2833152650285</v>
      </c>
      <c r="J18" s="67">
        <v>1148.3925583572111</v>
      </c>
      <c r="K18" s="67">
        <v>961.57464789028427</v>
      </c>
      <c r="L18" s="67">
        <v>6242.9999608678636</v>
      </c>
      <c r="M18" s="67">
        <v>5372.4845796989912</v>
      </c>
      <c r="N18" s="67">
        <v>860.56136687083074</v>
      </c>
      <c r="O18" s="67">
        <v>604.53184897363622</v>
      </c>
      <c r="P18" s="67">
        <v>823.02080196426107</v>
      </c>
      <c r="Q18" s="67">
        <v>1361.4184320670147</v>
      </c>
      <c r="R18" s="67">
        <v>2324.9569387001379</v>
      </c>
      <c r="S18" s="67">
        <v>2210.0910695356979</v>
      </c>
      <c r="T18" s="67">
        <v>950.59441005016606</v>
      </c>
      <c r="U18" s="67">
        <v>4243.0922779376506</v>
      </c>
      <c r="V18" s="67">
        <v>5309.5477091274743</v>
      </c>
      <c r="W18" s="67">
        <v>1251.3392029522802</v>
      </c>
      <c r="X18" s="67">
        <v>8446.6874243485963</v>
      </c>
      <c r="Y18" s="67">
        <v>9223.6250923132848</v>
      </c>
      <c r="Z18" s="67">
        <v>1091.9813447488386</v>
      </c>
      <c r="AA18" s="67">
        <v>36227.742672021821</v>
      </c>
      <c r="AB18" s="67">
        <v>40468.936048586766</v>
      </c>
      <c r="AC18" s="67">
        <v>1117.0703185942734</v>
      </c>
    </row>
    <row r="19" spans="1:29" ht="15.75">
      <c r="A19" s="183">
        <v>2</v>
      </c>
      <c r="B19" s="65" t="s">
        <v>15</v>
      </c>
      <c r="C19" s="66">
        <v>7292.9956806459868</v>
      </c>
      <c r="D19" s="66">
        <v>8387.1332846410951</v>
      </c>
      <c r="E19" s="66">
        <v>1150.0258126984374</v>
      </c>
      <c r="F19" s="66">
        <v>768.97354337787544</v>
      </c>
      <c r="G19" s="66">
        <v>803.59806409117346</v>
      </c>
      <c r="H19" s="66">
        <v>1045.0269336461208</v>
      </c>
      <c r="I19" s="66">
        <v>517.98209856763481</v>
      </c>
      <c r="J19" s="66">
        <v>347.65492722567541</v>
      </c>
      <c r="K19" s="66">
        <v>671.17170301259137</v>
      </c>
      <c r="L19" s="66">
        <v>35.551081124378392</v>
      </c>
      <c r="M19" s="66">
        <v>22.511840586375481</v>
      </c>
      <c r="N19" s="66">
        <v>633.22520368975415</v>
      </c>
      <c r="O19" s="66">
        <v>11.687233736176573</v>
      </c>
      <c r="P19" s="66">
        <v>11.699361057098848</v>
      </c>
      <c r="Q19" s="66">
        <v>1001.0376553764588</v>
      </c>
      <c r="R19" s="66">
        <v>618.71651198778125</v>
      </c>
      <c r="S19" s="66">
        <v>463.09582205454194</v>
      </c>
      <c r="T19" s="66">
        <v>748.47820137647693</v>
      </c>
      <c r="U19" s="66">
        <v>19.846680491238629</v>
      </c>
      <c r="V19" s="66">
        <v>23.238743541376195</v>
      </c>
      <c r="W19" s="66">
        <v>1170.9133702049066</v>
      </c>
      <c r="X19" s="66">
        <v>1199.001480369415</v>
      </c>
      <c r="Y19" s="66">
        <v>1260.4518184038661</v>
      </c>
      <c r="Z19" s="66">
        <v>1051.2512611873656</v>
      </c>
      <c r="AA19" s="66">
        <v>10464.754310300486</v>
      </c>
      <c r="AB19" s="66">
        <v>11319.383861601204</v>
      </c>
      <c r="AC19" s="66">
        <v>1081.6674262920346</v>
      </c>
    </row>
    <row r="20" spans="1:29" ht="15.75">
      <c r="A20" s="183">
        <v>2</v>
      </c>
      <c r="B20" s="65" t="s">
        <v>16</v>
      </c>
      <c r="C20" s="66">
        <v>14893.469440054389</v>
      </c>
      <c r="D20" s="66">
        <v>18049.503209052178</v>
      </c>
      <c r="E20" s="66">
        <v>1211.9072242838176</v>
      </c>
      <c r="F20" s="66">
        <v>648.53190405363</v>
      </c>
      <c r="G20" s="66">
        <v>735.22666702980325</v>
      </c>
      <c r="H20" s="66">
        <v>1133.6784858760072</v>
      </c>
      <c r="I20" s="66">
        <v>2244.589093793084</v>
      </c>
      <c r="J20" s="66">
        <v>2153.5019294908739</v>
      </c>
      <c r="K20" s="66">
        <v>959.41922530315617</v>
      </c>
      <c r="L20" s="66">
        <v>319.95973011940549</v>
      </c>
      <c r="M20" s="66">
        <v>170.18951483299864</v>
      </c>
      <c r="N20" s="66">
        <v>531.90917109939346</v>
      </c>
      <c r="O20" s="66">
        <v>4.7751330882593699</v>
      </c>
      <c r="P20" s="66">
        <v>4.8747337737911867</v>
      </c>
      <c r="Q20" s="66">
        <v>1020.8582009529129</v>
      </c>
      <c r="R20" s="66">
        <v>252.38683957005574</v>
      </c>
      <c r="S20" s="66">
        <v>205.92778726016164</v>
      </c>
      <c r="T20" s="66">
        <v>815.92125647661464</v>
      </c>
      <c r="U20" s="66">
        <v>20.83901451580056</v>
      </c>
      <c r="V20" s="66">
        <v>27.280264157267712</v>
      </c>
      <c r="W20" s="66">
        <v>1309.0956933967902</v>
      </c>
      <c r="X20" s="66">
        <v>69.474492524391565</v>
      </c>
      <c r="Y20" s="66">
        <v>30.432330997459456</v>
      </c>
      <c r="Z20" s="66">
        <v>438.03603152300929</v>
      </c>
      <c r="AA20" s="66">
        <v>18454.025647719016</v>
      </c>
      <c r="AB20" s="66">
        <v>21376.93643659454</v>
      </c>
      <c r="AC20" s="66">
        <v>1158.3887897780617</v>
      </c>
    </row>
    <row r="21" spans="1:29" ht="15.75">
      <c r="A21" s="183">
        <v>2</v>
      </c>
      <c r="B21" s="65" t="s">
        <v>17</v>
      </c>
      <c r="C21" s="66">
        <v>1651.7338043518384</v>
      </c>
      <c r="D21" s="66">
        <v>2070.7881127341934</v>
      </c>
      <c r="E21" s="66">
        <v>1253.7057165496456</v>
      </c>
      <c r="F21" s="66">
        <v>199.19194195932917</v>
      </c>
      <c r="G21" s="66">
        <v>232.2754311126003</v>
      </c>
      <c r="H21" s="66">
        <v>1166.0884914713372</v>
      </c>
      <c r="I21" s="66">
        <v>1271.933819816081</v>
      </c>
      <c r="J21" s="66">
        <v>1178.109513950669</v>
      </c>
      <c r="K21" s="66">
        <v>926.2349153677045</v>
      </c>
      <c r="L21" s="66">
        <v>231.08202730845952</v>
      </c>
      <c r="M21" s="66">
        <v>187.29851367864399</v>
      </c>
      <c r="N21" s="66">
        <v>810.52826072288531</v>
      </c>
      <c r="O21" s="66">
        <v>116.51324735352863</v>
      </c>
      <c r="P21" s="66">
        <v>117.96855732574672</v>
      </c>
      <c r="Q21" s="66">
        <v>1012.4905107811675</v>
      </c>
      <c r="R21" s="66">
        <v>0</v>
      </c>
      <c r="S21" s="66">
        <v>0</v>
      </c>
      <c r="T21" s="66"/>
      <c r="U21" s="66">
        <v>20.83901451580056</v>
      </c>
      <c r="V21" s="66">
        <v>24.249123695349077</v>
      </c>
      <c r="W21" s="66">
        <v>1163.6406163527024</v>
      </c>
      <c r="X21" s="66">
        <v>119.70989481125932</v>
      </c>
      <c r="Y21" s="66">
        <v>146.07518878780539</v>
      </c>
      <c r="Z21" s="66">
        <v>1220.2432306712401</v>
      </c>
      <c r="AA21" s="66">
        <v>3611.0037501162965</v>
      </c>
      <c r="AB21" s="66">
        <v>3956.7644412850082</v>
      </c>
      <c r="AC21" s="66">
        <v>1095.751961253869</v>
      </c>
    </row>
    <row r="22" spans="1:29" ht="15.75">
      <c r="A22" s="183">
        <v>2</v>
      </c>
      <c r="B22" s="65" t="s">
        <v>18</v>
      </c>
      <c r="C22" s="66">
        <v>3099.4053617356185</v>
      </c>
      <c r="D22" s="66">
        <v>4024.8430253663641</v>
      </c>
      <c r="E22" s="66">
        <v>1298.5855529115156</v>
      </c>
      <c r="F22" s="66">
        <v>137.11817399991034</v>
      </c>
      <c r="G22" s="66">
        <v>147.98192788625337</v>
      </c>
      <c r="H22" s="66">
        <v>1079.2291318461557</v>
      </c>
      <c r="I22" s="66">
        <v>1007.5653489682447</v>
      </c>
      <c r="J22" s="66">
        <v>989.10275069840031</v>
      </c>
      <c r="K22" s="66">
        <v>981.67602896551546</v>
      </c>
      <c r="L22" s="66">
        <v>203.9343329848561</v>
      </c>
      <c r="M22" s="66">
        <v>187.78648033519428</v>
      </c>
      <c r="N22" s="66">
        <v>920.81837122118645</v>
      </c>
      <c r="O22" s="66">
        <v>47.751330882593692</v>
      </c>
      <c r="P22" s="66">
        <v>38.997870190329493</v>
      </c>
      <c r="Q22" s="66">
        <v>816.68656076233037</v>
      </c>
      <c r="R22" s="66">
        <v>0</v>
      </c>
      <c r="S22" s="66">
        <v>0</v>
      </c>
      <c r="T22" s="66"/>
      <c r="U22" s="66">
        <v>61.52470952283975</v>
      </c>
      <c r="V22" s="66">
        <v>75.778511547965863</v>
      </c>
      <c r="W22" s="66">
        <v>1231.6760556152594</v>
      </c>
      <c r="X22" s="66">
        <v>1520.5518773775768</v>
      </c>
      <c r="Y22" s="66">
        <v>1357.3884203136718</v>
      </c>
      <c r="Z22" s="66">
        <v>892.69458050631897</v>
      </c>
      <c r="AA22" s="66">
        <v>6077.8511354716393</v>
      </c>
      <c r="AB22" s="66">
        <v>6821.8789863381789</v>
      </c>
      <c r="AC22" s="66">
        <v>1122.416267572635</v>
      </c>
    </row>
    <row r="23" spans="1:29" ht="15.75">
      <c r="A23" s="183">
        <v>2</v>
      </c>
      <c r="B23" s="65" t="s">
        <v>19</v>
      </c>
      <c r="C23" s="66">
        <v>3769.4890718279589</v>
      </c>
      <c r="D23" s="66">
        <v>4409.3759198200851</v>
      </c>
      <c r="E23" s="66">
        <v>1169.7542653126256</v>
      </c>
      <c r="F23" s="66">
        <v>142.67701889179858</v>
      </c>
      <c r="G23" s="66">
        <v>185.44570709796312</v>
      </c>
      <c r="H23" s="66">
        <v>1299.7587736158048</v>
      </c>
      <c r="I23" s="66">
        <v>3521.5876274618263</v>
      </c>
      <c r="J23" s="66">
        <v>3566.6457604391826</v>
      </c>
      <c r="K23" s="66">
        <v>1012.7948350982343</v>
      </c>
      <c r="L23" s="66">
        <v>226.59370331650672</v>
      </c>
      <c r="M23" s="66">
        <v>231.2641383438353</v>
      </c>
      <c r="N23" s="66">
        <v>1020.6114951958964</v>
      </c>
      <c r="O23" s="66">
        <v>716.26996323890546</v>
      </c>
      <c r="P23" s="66">
        <v>832.60452856353459</v>
      </c>
      <c r="Q23" s="66">
        <v>1162.4172048183832</v>
      </c>
      <c r="R23" s="66">
        <v>0</v>
      </c>
      <c r="S23" s="66">
        <v>0</v>
      </c>
      <c r="T23" s="66"/>
      <c r="U23" s="66">
        <v>35.724024884229536</v>
      </c>
      <c r="V23" s="66">
        <v>38.394445850969369</v>
      </c>
      <c r="W23" s="66">
        <v>1074.7514026035374</v>
      </c>
      <c r="X23" s="66">
        <v>429.67301530469865</v>
      </c>
      <c r="Y23" s="66">
        <v>458.14701288644034</v>
      </c>
      <c r="Z23" s="66">
        <v>1066.2689919252889</v>
      </c>
      <c r="AA23" s="66">
        <v>8842.0144249259247</v>
      </c>
      <c r="AB23" s="66">
        <v>9721.8775130020094</v>
      </c>
      <c r="AC23" s="66">
        <v>1099.5093477336707</v>
      </c>
    </row>
    <row r="24" spans="1:29" ht="15.75">
      <c r="A24" s="183">
        <v>2</v>
      </c>
      <c r="B24" s="65" t="s">
        <v>20</v>
      </c>
      <c r="C24" s="66">
        <v>20215.722809632534</v>
      </c>
      <c r="D24" s="66">
        <v>24870.057329298907</v>
      </c>
      <c r="E24" s="66">
        <v>1230.2333962280409</v>
      </c>
      <c r="F24" s="66">
        <v>94.481833679127405</v>
      </c>
      <c r="G24" s="66">
        <v>107.70836523366545</v>
      </c>
      <c r="H24" s="66">
        <v>1139.9902080590123</v>
      </c>
      <c r="I24" s="66">
        <v>455.63240151782685</v>
      </c>
      <c r="J24" s="66">
        <v>583.50598847488186</v>
      </c>
      <c r="K24" s="66">
        <v>1280.6507757812565</v>
      </c>
      <c r="L24" s="66">
        <v>49.850614729631481</v>
      </c>
      <c r="M24" s="66">
        <v>30.526866261386264</v>
      </c>
      <c r="N24" s="66">
        <v>612.36689711753797</v>
      </c>
      <c r="O24" s="66">
        <v>329.48418308989653</v>
      </c>
      <c r="P24" s="66">
        <v>446.52561367927262</v>
      </c>
      <c r="Q24" s="66">
        <v>1355.2262493809678</v>
      </c>
      <c r="R24" s="66">
        <v>0</v>
      </c>
      <c r="S24" s="66">
        <v>0</v>
      </c>
      <c r="T24" s="66"/>
      <c r="U24" s="66">
        <v>17.862012442114768</v>
      </c>
      <c r="V24" s="66">
        <v>21.217983233430441</v>
      </c>
      <c r="W24" s="66">
        <v>1187.8831291933836</v>
      </c>
      <c r="X24" s="66">
        <v>267.05032971864244</v>
      </c>
      <c r="Y24" s="66">
        <v>210.3156262630061</v>
      </c>
      <c r="Z24" s="66">
        <v>787.55052084971919</v>
      </c>
      <c r="AA24" s="66">
        <v>21430.084184809773</v>
      </c>
      <c r="AB24" s="66">
        <v>26269.857772444549</v>
      </c>
      <c r="AC24" s="66">
        <v>1225.8401575046234</v>
      </c>
    </row>
    <row r="25" spans="1:29" ht="15.75">
      <c r="A25" s="183">
        <v>2</v>
      </c>
      <c r="B25" s="65" t="s">
        <v>21</v>
      </c>
      <c r="C25" s="66">
        <v>14532.182697508553</v>
      </c>
      <c r="D25" s="66">
        <v>18050.484160313543</v>
      </c>
      <c r="E25" s="66">
        <v>1242.1041309512425</v>
      </c>
      <c r="F25" s="66">
        <v>188.96366735825481</v>
      </c>
      <c r="G25" s="66">
        <v>288.6490528814204</v>
      </c>
      <c r="H25" s="66">
        <v>1527.5373140074214</v>
      </c>
      <c r="I25" s="66">
        <v>440.19845343272829</v>
      </c>
      <c r="J25" s="66">
        <v>503.02240385765685</v>
      </c>
      <c r="K25" s="66">
        <v>1142.7173356358223</v>
      </c>
      <c r="L25" s="66">
        <v>0</v>
      </c>
      <c r="M25" s="66">
        <v>0</v>
      </c>
      <c r="N25" s="66"/>
      <c r="O25" s="66">
        <v>245.37498887329599</v>
      </c>
      <c r="P25" s="66">
        <v>287.79160769681977</v>
      </c>
      <c r="Q25" s="66">
        <v>1172.8644757898549</v>
      </c>
      <c r="R25" s="66">
        <v>0</v>
      </c>
      <c r="S25" s="66">
        <v>0</v>
      </c>
      <c r="T25" s="66"/>
      <c r="U25" s="66">
        <v>24.808350614048283</v>
      </c>
      <c r="V25" s="66">
        <v>28.290644311240591</v>
      </c>
      <c r="W25" s="66">
        <v>1140.3678040256486</v>
      </c>
      <c r="X25" s="66">
        <v>219.11186103846572</v>
      </c>
      <c r="Y25" s="66">
        <v>227.36824460865526</v>
      </c>
      <c r="Z25" s="66">
        <v>1037.6811347914211</v>
      </c>
      <c r="AA25" s="66">
        <v>15650.640018825346</v>
      </c>
      <c r="AB25" s="66">
        <v>19385.606113669339</v>
      </c>
      <c r="AC25" s="66">
        <v>1238.6462208798744</v>
      </c>
    </row>
    <row r="26" spans="1:29" ht="15.75">
      <c r="A26" s="183">
        <v>2</v>
      </c>
      <c r="B26" s="65" t="s">
        <v>22</v>
      </c>
      <c r="C26" s="66">
        <v>7055.238256242952</v>
      </c>
      <c r="D26" s="66">
        <v>8126.344645144598</v>
      </c>
      <c r="E26" s="66">
        <v>1151.817181787427</v>
      </c>
      <c r="F26" s="66">
        <v>134.33875155396618</v>
      </c>
      <c r="G26" s="66">
        <v>185.44570709796312</v>
      </c>
      <c r="H26" s="66">
        <v>1380.4334561160963</v>
      </c>
      <c r="I26" s="66">
        <v>176.07938137309131</v>
      </c>
      <c r="J26" s="66">
        <v>211.2694096202159</v>
      </c>
      <c r="K26" s="66">
        <v>1199.8532024176136</v>
      </c>
      <c r="L26" s="66">
        <v>63.446236928621893</v>
      </c>
      <c r="M26" s="66">
        <v>58.530785524576245</v>
      </c>
      <c r="N26" s="66">
        <v>922.52572190253591</v>
      </c>
      <c r="O26" s="66">
        <v>587.34136985590237</v>
      </c>
      <c r="P26" s="66">
        <v>604.46698795010718</v>
      </c>
      <c r="Q26" s="66">
        <v>1029.1578611232619</v>
      </c>
      <c r="R26" s="66">
        <v>0</v>
      </c>
      <c r="S26" s="66">
        <v>0</v>
      </c>
      <c r="T26" s="66"/>
      <c r="U26" s="66">
        <v>29.770020736857941</v>
      </c>
      <c r="V26" s="66">
        <v>36.373685543023619</v>
      </c>
      <c r="W26" s="66">
        <v>1221.8226471703376</v>
      </c>
      <c r="X26" s="66">
        <v>348.80043065292074</v>
      </c>
      <c r="Y26" s="66">
        <v>341.05236691298285</v>
      </c>
      <c r="Z26" s="66">
        <v>977.78654193335069</v>
      </c>
      <c r="AA26" s="66">
        <v>8395.0144473443124</v>
      </c>
      <c r="AB26" s="66">
        <v>9563.4835877934656</v>
      </c>
      <c r="AC26" s="66">
        <v>1139.1860785681897</v>
      </c>
    </row>
    <row r="27" spans="1:29" s="45" customFormat="1" ht="15.75">
      <c r="A27" s="183"/>
      <c r="B27" s="64" t="s">
        <v>110</v>
      </c>
      <c r="C27" s="67">
        <v>72510.237121999831</v>
      </c>
      <c r="D27" s="67">
        <v>87988.529686370981</v>
      </c>
      <c r="E27" s="67">
        <v>1213.463549130706</v>
      </c>
      <c r="F27" s="67">
        <v>2314.2768348738923</v>
      </c>
      <c r="G27" s="67">
        <v>2686.3309224308418</v>
      </c>
      <c r="H27" s="67">
        <v>1160.7647287266839</v>
      </c>
      <c r="I27" s="67">
        <v>9635.5682249305173</v>
      </c>
      <c r="J27" s="67">
        <v>9532.8126837575546</v>
      </c>
      <c r="K27" s="67">
        <v>989.33580887247535</v>
      </c>
      <c r="L27" s="67">
        <v>1130.4177265118597</v>
      </c>
      <c r="M27" s="67">
        <v>888.10813956301013</v>
      </c>
      <c r="N27" s="67">
        <v>785.64597735339271</v>
      </c>
      <c r="O27" s="67">
        <v>2059.1974501185582</v>
      </c>
      <c r="P27" s="67">
        <v>2344.9292602367004</v>
      </c>
      <c r="Q27" s="67">
        <v>1138.7588208705731</v>
      </c>
      <c r="R27" s="67">
        <v>871.10335155783707</v>
      </c>
      <c r="S27" s="67">
        <v>669.02360931470355</v>
      </c>
      <c r="T27" s="67">
        <v>768.01863764874247</v>
      </c>
      <c r="U27" s="67">
        <v>231.21382772293006</v>
      </c>
      <c r="V27" s="67">
        <v>274.8234018806229</v>
      </c>
      <c r="W27" s="67">
        <v>1188.6114450297989</v>
      </c>
      <c r="X27" s="67">
        <v>4173.3733817973689</v>
      </c>
      <c r="Y27" s="67">
        <v>4031.2310091738873</v>
      </c>
      <c r="Z27" s="67">
        <v>965.94065289162688</v>
      </c>
      <c r="AA27" s="67">
        <v>92925.387919512781</v>
      </c>
      <c r="AB27" s="67">
        <v>108415.78871272833</v>
      </c>
      <c r="AC27" s="67">
        <v>1166.6971872813976</v>
      </c>
    </row>
    <row r="28" spans="1:29" ht="15.75">
      <c r="A28" s="183">
        <v>3</v>
      </c>
      <c r="B28" s="65" t="s">
        <v>23</v>
      </c>
      <c r="C28" s="66">
        <v>22.946125280777103</v>
      </c>
      <c r="D28" s="66">
        <v>14.641063602410918</v>
      </c>
      <c r="E28" s="66">
        <v>638.06256713312416</v>
      </c>
      <c r="F28" s="66">
        <v>6.6137283575389185</v>
      </c>
      <c r="G28" s="66">
        <v>4.682972401463716</v>
      </c>
      <c r="H28" s="66">
        <v>708.06845221056676</v>
      </c>
      <c r="I28" s="66">
        <v>1.9564375708121255</v>
      </c>
      <c r="J28" s="66">
        <v>2.0120896154306278</v>
      </c>
      <c r="K28" s="66">
        <v>1028.4456020722403</v>
      </c>
      <c r="L28" s="66">
        <v>123.26697460417968</v>
      </c>
      <c r="M28" s="66">
        <v>112.85689951179164</v>
      </c>
      <c r="N28" s="66">
        <v>915.54854716102477</v>
      </c>
      <c r="O28" s="66">
        <v>0</v>
      </c>
      <c r="P28" s="66">
        <v>0</v>
      </c>
      <c r="Q28" s="66"/>
      <c r="R28" s="66">
        <v>11.5332904601701</v>
      </c>
      <c r="S28" s="66">
        <v>7.7343769862971499</v>
      </c>
      <c r="T28" s="66">
        <v>670.61321424337712</v>
      </c>
      <c r="U28" s="66">
        <v>323.50089200718963</v>
      </c>
      <c r="V28" s="66">
        <v>391.01711958750394</v>
      </c>
      <c r="W28" s="66">
        <v>1208.7049193632945</v>
      </c>
      <c r="X28" s="66">
        <v>643.10079401632254</v>
      </c>
      <c r="Y28" s="66">
        <v>603.11346885874184</v>
      </c>
      <c r="Z28" s="66">
        <v>937.82106082026428</v>
      </c>
      <c r="AA28" s="66">
        <v>1132.9182422969902</v>
      </c>
      <c r="AB28" s="66">
        <v>1136.0579905636398</v>
      </c>
      <c r="AC28" s="66">
        <v>1002.7713811548165</v>
      </c>
    </row>
    <row r="29" spans="1:29" ht="15.75">
      <c r="A29" s="183">
        <v>3</v>
      </c>
      <c r="B29" s="65" t="s">
        <v>24</v>
      </c>
      <c r="C29" s="66">
        <v>421.35450697006513</v>
      </c>
      <c r="D29" s="66">
        <v>453.47905385851561</v>
      </c>
      <c r="E29" s="66">
        <v>1076.2411374674882</v>
      </c>
      <c r="F29" s="66">
        <v>393.98924644196126</v>
      </c>
      <c r="G29" s="66">
        <v>458.93129534344405</v>
      </c>
      <c r="H29" s="66">
        <v>1164.8320340922032</v>
      </c>
      <c r="I29" s="66">
        <v>0</v>
      </c>
      <c r="J29" s="66">
        <v>0</v>
      </c>
      <c r="K29" s="66"/>
      <c r="L29" s="66">
        <v>1314.2434792357392</v>
      </c>
      <c r="M29" s="66">
        <v>1619.9520485955795</v>
      </c>
      <c r="N29" s="66">
        <v>1232.6118213176271</v>
      </c>
      <c r="O29" s="66">
        <v>0</v>
      </c>
      <c r="P29" s="66">
        <v>0</v>
      </c>
      <c r="Q29" s="66"/>
      <c r="R29" s="66">
        <v>1.9222150766950168</v>
      </c>
      <c r="S29" s="66">
        <v>1.9335942465742875</v>
      </c>
      <c r="T29" s="66">
        <v>1005.9198213650658</v>
      </c>
      <c r="U29" s="66">
        <v>739.28884829863898</v>
      </c>
      <c r="V29" s="66">
        <v>888.12415534215984</v>
      </c>
      <c r="W29" s="66">
        <v>1201.3222671842577</v>
      </c>
      <c r="X29" s="66">
        <v>380.41046968084163</v>
      </c>
      <c r="Y29" s="66">
        <v>345.26862804390362</v>
      </c>
      <c r="Z29" s="66">
        <v>907.62125536023893</v>
      </c>
      <c r="AA29" s="66">
        <v>3251.2087657039415</v>
      </c>
      <c r="AB29" s="66">
        <v>3767.688775430177</v>
      </c>
      <c r="AC29" s="66">
        <v>1158.8578424044722</v>
      </c>
    </row>
    <row r="30" spans="1:29" ht="15.75">
      <c r="A30" s="183">
        <v>3</v>
      </c>
      <c r="B30" s="65" t="s">
        <v>25</v>
      </c>
      <c r="C30" s="66">
        <v>33.463099367799941</v>
      </c>
      <c r="D30" s="66">
        <v>18.545347229720498</v>
      </c>
      <c r="E30" s="66">
        <v>554.20291545277075</v>
      </c>
      <c r="F30" s="66">
        <v>0</v>
      </c>
      <c r="G30" s="66">
        <v>0</v>
      </c>
      <c r="H30" s="66"/>
      <c r="I30" s="66">
        <v>2.9346563562181882</v>
      </c>
      <c r="J30" s="66">
        <v>2.0120896154306278</v>
      </c>
      <c r="K30" s="66">
        <v>685.63040138149358</v>
      </c>
      <c r="L30" s="66">
        <v>143.20722049603228</v>
      </c>
      <c r="M30" s="66">
        <v>99.052098580052117</v>
      </c>
      <c r="N30" s="66">
        <v>691.66972333491015</v>
      </c>
      <c r="O30" s="66">
        <v>0</v>
      </c>
      <c r="P30" s="66">
        <v>0</v>
      </c>
      <c r="Q30" s="66"/>
      <c r="R30" s="66">
        <v>0</v>
      </c>
      <c r="S30" s="66">
        <v>0</v>
      </c>
      <c r="T30" s="66"/>
      <c r="U30" s="66">
        <v>74.425051842144853</v>
      </c>
      <c r="V30" s="66">
        <v>87.903073395640405</v>
      </c>
      <c r="W30" s="66">
        <v>1181.095225597993</v>
      </c>
      <c r="X30" s="66">
        <v>40.330049794243955</v>
      </c>
      <c r="Y30" s="66">
        <v>28.421030576081908</v>
      </c>
      <c r="Z30" s="66">
        <v>704.71102121322588</v>
      </c>
      <c r="AA30" s="66">
        <v>294.3600778564392</v>
      </c>
      <c r="AB30" s="66">
        <v>235.93363939692554</v>
      </c>
      <c r="AC30" s="66">
        <v>801.51371447860367</v>
      </c>
    </row>
    <row r="31" spans="1:29" ht="15.75">
      <c r="A31" s="183">
        <v>3</v>
      </c>
      <c r="B31" s="65" t="s">
        <v>26</v>
      </c>
      <c r="C31" s="66">
        <v>9.7989420225596557</v>
      </c>
      <c r="D31" s="66">
        <v>8.0618498463736135</v>
      </c>
      <c r="E31" s="66">
        <v>822.72655841959124</v>
      </c>
      <c r="F31" s="66">
        <v>18.896366735825485</v>
      </c>
      <c r="G31" s="66">
        <v>9.6216350960473491</v>
      </c>
      <c r="H31" s="66">
        <v>509.17910466914054</v>
      </c>
      <c r="I31" s="66">
        <v>4.8910939270303144</v>
      </c>
      <c r="J31" s="66">
        <v>5.0302240385765682</v>
      </c>
      <c r="K31" s="66">
        <v>1028.4456020722398</v>
      </c>
      <c r="L31" s="66">
        <v>163.14746638788486</v>
      </c>
      <c r="M31" s="66">
        <v>156.33455752043267</v>
      </c>
      <c r="N31" s="66">
        <v>958.24079271170274</v>
      </c>
      <c r="O31" s="66">
        <v>0</v>
      </c>
      <c r="P31" s="66">
        <v>0</v>
      </c>
      <c r="Q31" s="66"/>
      <c r="R31" s="66">
        <v>28.833226150425254</v>
      </c>
      <c r="S31" s="66">
        <v>20.857004379810537</v>
      </c>
      <c r="T31" s="66">
        <v>723.36700274183227</v>
      </c>
      <c r="U31" s="66">
        <v>362.20191896510499</v>
      </c>
      <c r="V31" s="66">
        <v>351.61229358256162</v>
      </c>
      <c r="W31" s="66">
        <v>970.76319912163797</v>
      </c>
      <c r="X31" s="66">
        <v>403.30049794243962</v>
      </c>
      <c r="Y31" s="66">
        <v>420.63125252601219</v>
      </c>
      <c r="Z31" s="66">
        <v>1042.972311395574</v>
      </c>
      <c r="AA31" s="66">
        <v>991.06951213127013</v>
      </c>
      <c r="AB31" s="66">
        <v>972.14881698981458</v>
      </c>
      <c r="AC31" s="66">
        <v>980.90881122882377</v>
      </c>
    </row>
    <row r="32" spans="1:29" ht="15.75">
      <c r="A32" s="183">
        <v>3</v>
      </c>
      <c r="B32" s="65" t="s">
        <v>27</v>
      </c>
      <c r="C32" s="66">
        <v>505.41709196571662</v>
      </c>
      <c r="D32" s="66">
        <v>721.98012836208716</v>
      </c>
      <c r="E32" s="66">
        <v>1428.4838004866294</v>
      </c>
      <c r="F32" s="66">
        <v>32.42659520268149</v>
      </c>
      <c r="G32" s="66">
        <v>30.907617849660525</v>
      </c>
      <c r="H32" s="66">
        <v>953.15643398492375</v>
      </c>
      <c r="I32" s="66">
        <v>0</v>
      </c>
      <c r="J32" s="66">
        <v>0</v>
      </c>
      <c r="K32" s="66"/>
      <c r="L32" s="66">
        <v>231.08202730845952</v>
      </c>
      <c r="M32" s="66">
        <v>187.29851367864399</v>
      </c>
      <c r="N32" s="66">
        <v>810.52826072288531</v>
      </c>
      <c r="O32" s="66">
        <v>14.32539926477811</v>
      </c>
      <c r="P32" s="66">
        <v>11.699361057098848</v>
      </c>
      <c r="Q32" s="66">
        <v>816.68656076233015</v>
      </c>
      <c r="R32" s="66">
        <v>166.96360156172915</v>
      </c>
      <c r="S32" s="66">
        <v>159.52152534237877</v>
      </c>
      <c r="T32" s="66">
        <v>955.42695443953437</v>
      </c>
      <c r="U32" s="66">
        <v>453.4966492248027</v>
      </c>
      <c r="V32" s="66">
        <v>583.9997289963236</v>
      </c>
      <c r="W32" s="66">
        <v>1287.7707696288385</v>
      </c>
      <c r="X32" s="66">
        <v>806.60099588487924</v>
      </c>
      <c r="Y32" s="66">
        <v>809.4309508068128</v>
      </c>
      <c r="Z32" s="66">
        <v>1003.5084942076336</v>
      </c>
      <c r="AA32" s="66">
        <v>2210.3123604130469</v>
      </c>
      <c r="AB32" s="66">
        <v>2504.8378260930053</v>
      </c>
      <c r="AC32" s="66">
        <v>1133.250607902731</v>
      </c>
    </row>
    <row r="33" spans="1:29" ht="15.75">
      <c r="A33" s="183">
        <v>3</v>
      </c>
      <c r="B33" s="65" t="s">
        <v>28</v>
      </c>
      <c r="C33" s="66">
        <v>48.043449806627059</v>
      </c>
      <c r="D33" s="66">
        <v>53.952319374884233</v>
      </c>
      <c r="E33" s="66">
        <v>1122.9901181542984</v>
      </c>
      <c r="F33" s="66">
        <v>48.176655729698226</v>
      </c>
      <c r="G33" s="66">
        <v>38.486540384189396</v>
      </c>
      <c r="H33" s="66">
        <v>798.86284760244553</v>
      </c>
      <c r="I33" s="66">
        <v>0</v>
      </c>
      <c r="J33" s="66">
        <v>0</v>
      </c>
      <c r="K33" s="66"/>
      <c r="L33" s="66">
        <v>44.438851405472988</v>
      </c>
      <c r="M33" s="66">
        <v>49.526049290026059</v>
      </c>
      <c r="N33" s="66">
        <v>1114.4763584939674</v>
      </c>
      <c r="O33" s="66">
        <v>0</v>
      </c>
      <c r="P33" s="66">
        <v>0</v>
      </c>
      <c r="Q33" s="66"/>
      <c r="R33" s="66">
        <v>242.67965343274585</v>
      </c>
      <c r="S33" s="66">
        <v>181.75785917798302</v>
      </c>
      <c r="T33" s="66">
        <v>748.96208481834606</v>
      </c>
      <c r="U33" s="66">
        <v>1488.5010368428973</v>
      </c>
      <c r="V33" s="66">
        <v>1823.7361779210451</v>
      </c>
      <c r="W33" s="66">
        <v>1225.2165989680327</v>
      </c>
      <c r="X33" s="66">
        <v>1549.8156024671966</v>
      </c>
      <c r="Y33" s="66">
        <v>1316.8899595264274</v>
      </c>
      <c r="Z33" s="66">
        <v>849.7075119324079</v>
      </c>
      <c r="AA33" s="66">
        <v>3421.655249684638</v>
      </c>
      <c r="AB33" s="66">
        <v>3464.3489056745552</v>
      </c>
      <c r="AC33" s="66">
        <v>1012.4774861505559</v>
      </c>
    </row>
    <row r="34" spans="1:29" ht="15.75">
      <c r="A34" s="183">
        <v>3</v>
      </c>
      <c r="B34" s="65" t="s">
        <v>29</v>
      </c>
      <c r="C34" s="66">
        <v>20.077859620679963</v>
      </c>
      <c r="D34" s="66">
        <v>21.473559950202681</v>
      </c>
      <c r="E34" s="66">
        <v>1069.5143982421894</v>
      </c>
      <c r="F34" s="66">
        <v>14.172275051869111</v>
      </c>
      <c r="G34" s="66">
        <v>13.112322724098401</v>
      </c>
      <c r="H34" s="66">
        <v>925.20944422180708</v>
      </c>
      <c r="I34" s="66">
        <v>0</v>
      </c>
      <c r="J34" s="66">
        <v>0</v>
      </c>
      <c r="K34" s="66"/>
      <c r="L34" s="66">
        <v>18.127496265320541</v>
      </c>
      <c r="M34" s="66">
        <v>22.511840586375481</v>
      </c>
      <c r="N34" s="66">
        <v>1241.8615487149523</v>
      </c>
      <c r="O34" s="66">
        <v>0</v>
      </c>
      <c r="P34" s="66">
        <v>0</v>
      </c>
      <c r="Q34" s="66"/>
      <c r="R34" s="66">
        <v>0</v>
      </c>
      <c r="S34" s="66">
        <v>0</v>
      </c>
      <c r="T34" s="66"/>
      <c r="U34" s="66">
        <v>100.22573648075506</v>
      </c>
      <c r="V34" s="66">
        <v>126.29751924660978</v>
      </c>
      <c r="W34" s="66">
        <v>1260.1306179562064</v>
      </c>
      <c r="X34" s="66">
        <v>165.66994371201068</v>
      </c>
      <c r="Y34" s="66">
        <v>149.39507944207367</v>
      </c>
      <c r="Z34" s="66">
        <v>901.76332589194249</v>
      </c>
      <c r="AA34" s="66">
        <v>318.27331113063531</v>
      </c>
      <c r="AB34" s="66">
        <v>332.79032194936002</v>
      </c>
      <c r="AC34" s="66">
        <v>1045.6117755119158</v>
      </c>
    </row>
    <row r="35" spans="1:29" ht="15.75">
      <c r="A35" s="183">
        <v>3</v>
      </c>
      <c r="B35" s="65" t="s">
        <v>30</v>
      </c>
      <c r="C35" s="66">
        <v>11.758730427071583</v>
      </c>
      <c r="D35" s="66">
        <v>12.688921788756129</v>
      </c>
      <c r="E35" s="66">
        <v>1079.1064449902694</v>
      </c>
      <c r="F35" s="66">
        <v>61.413191891432817</v>
      </c>
      <c r="G35" s="66">
        <v>42.335194422608339</v>
      </c>
      <c r="H35" s="66">
        <v>689.35017247514418</v>
      </c>
      <c r="I35" s="66">
        <v>0</v>
      </c>
      <c r="J35" s="66">
        <v>0</v>
      </c>
      <c r="K35" s="66"/>
      <c r="L35" s="66">
        <v>70.213385220647311</v>
      </c>
      <c r="M35" s="66">
        <v>58.530785524576245</v>
      </c>
      <c r="N35" s="66">
        <v>833.6129263763853</v>
      </c>
      <c r="O35" s="66">
        <v>0</v>
      </c>
      <c r="P35" s="66">
        <v>0</v>
      </c>
      <c r="Q35" s="66"/>
      <c r="R35" s="66">
        <v>0</v>
      </c>
      <c r="S35" s="66">
        <v>0</v>
      </c>
      <c r="T35" s="66"/>
      <c r="U35" s="66">
        <v>223.27515552643459</v>
      </c>
      <c r="V35" s="66">
        <v>304.12442634583624</v>
      </c>
      <c r="W35" s="66">
        <v>1362.1059881417461</v>
      </c>
      <c r="X35" s="66">
        <v>294.30036336340191</v>
      </c>
      <c r="Y35" s="66">
        <v>275.55092430426924</v>
      </c>
      <c r="Z35" s="66">
        <v>936.29148518589875</v>
      </c>
      <c r="AA35" s="66">
        <v>660.96082642898818</v>
      </c>
      <c r="AB35" s="66">
        <v>693.23025238604623</v>
      </c>
      <c r="AC35" s="66">
        <v>1048.8219946882512</v>
      </c>
    </row>
    <row r="36" spans="1:29" ht="15.75">
      <c r="A36" s="183">
        <v>3</v>
      </c>
      <c r="B36" s="65" t="s">
        <v>31</v>
      </c>
      <c r="C36" s="66">
        <v>9.5608855336571263</v>
      </c>
      <c r="D36" s="66">
        <v>8.7846381614465514</v>
      </c>
      <c r="E36" s="66">
        <v>918.81009667169883</v>
      </c>
      <c r="F36" s="66">
        <v>14.823586378368683</v>
      </c>
      <c r="G36" s="66">
        <v>14.048917204391143</v>
      </c>
      <c r="H36" s="66">
        <v>947.74077242819089</v>
      </c>
      <c r="I36" s="66">
        <v>0</v>
      </c>
      <c r="J36" s="66">
        <v>0</v>
      </c>
      <c r="K36" s="66"/>
      <c r="L36" s="66">
        <v>31.723118464310947</v>
      </c>
      <c r="M36" s="66">
        <v>25.901583494509552</v>
      </c>
      <c r="N36" s="66">
        <v>816.48919615671696</v>
      </c>
      <c r="O36" s="66">
        <v>0</v>
      </c>
      <c r="P36" s="66">
        <v>0</v>
      </c>
      <c r="Q36" s="66"/>
      <c r="R36" s="66">
        <v>0</v>
      </c>
      <c r="S36" s="66">
        <v>0</v>
      </c>
      <c r="T36" s="66"/>
      <c r="U36" s="66">
        <v>243.12183601767319</v>
      </c>
      <c r="V36" s="66">
        <v>388.99635927955808</v>
      </c>
      <c r="W36" s="66">
        <v>1600.0058474849659</v>
      </c>
      <c r="X36" s="66">
        <v>675.80083439003386</v>
      </c>
      <c r="Y36" s="66">
        <v>639.63226605569321</v>
      </c>
      <c r="Z36" s="66">
        <v>946.48043255675202</v>
      </c>
      <c r="AA36" s="66">
        <v>975.03026078404378</v>
      </c>
      <c r="AB36" s="66">
        <v>1077.3637641955986</v>
      </c>
      <c r="AC36" s="66">
        <v>1104.9541819648409</v>
      </c>
    </row>
    <row r="37" spans="1:29" ht="15.75">
      <c r="A37" s="183">
        <v>3</v>
      </c>
      <c r="B37" s="65" t="s">
        <v>32</v>
      </c>
      <c r="C37" s="66">
        <v>81.673864671265989</v>
      </c>
      <c r="D37" s="66">
        <v>103.98083370432235</v>
      </c>
      <c r="E37" s="66">
        <v>1273.1224868915044</v>
      </c>
      <c r="F37" s="66">
        <v>42.617810837809962</v>
      </c>
      <c r="G37" s="66">
        <v>38.775011484119553</v>
      </c>
      <c r="H37" s="66">
        <v>909.83114153106317</v>
      </c>
      <c r="I37" s="66">
        <v>6.8475314978424402</v>
      </c>
      <c r="J37" s="66">
        <v>7.0423136540071951</v>
      </c>
      <c r="K37" s="66">
        <v>1028.4456020722398</v>
      </c>
      <c r="L37" s="66">
        <v>235.52591244900682</v>
      </c>
      <c r="M37" s="66">
        <v>202.60656527737933</v>
      </c>
      <c r="N37" s="66">
        <v>860.23046538985477</v>
      </c>
      <c r="O37" s="66">
        <v>0</v>
      </c>
      <c r="P37" s="66">
        <v>0</v>
      </c>
      <c r="Q37" s="66"/>
      <c r="R37" s="66">
        <v>4.8535930686549174</v>
      </c>
      <c r="S37" s="66">
        <v>3.8671884931485749</v>
      </c>
      <c r="T37" s="66">
        <v>796.76817533866597</v>
      </c>
      <c r="U37" s="66">
        <v>582.50007241785386</v>
      </c>
      <c r="V37" s="66">
        <v>685.03774439361143</v>
      </c>
      <c r="W37" s="66">
        <v>1176.0303162712787</v>
      </c>
      <c r="X37" s="66">
        <v>368.74922955253987</v>
      </c>
      <c r="Y37" s="66">
        <v>304.67344777559805</v>
      </c>
      <c r="Z37" s="66">
        <v>826.23480500638652</v>
      </c>
      <c r="AA37" s="66">
        <v>1322.7680144949738</v>
      </c>
      <c r="AB37" s="66">
        <v>1345.9831047821865</v>
      </c>
      <c r="AC37" s="66">
        <v>1017.5503867895354</v>
      </c>
    </row>
    <row r="38" spans="1:29" ht="15.75">
      <c r="A38" s="183">
        <v>3</v>
      </c>
      <c r="B38" s="65" t="s">
        <v>33</v>
      </c>
      <c r="C38" s="66">
        <v>200.87831146247294</v>
      </c>
      <c r="D38" s="66">
        <v>245.23781534038287</v>
      </c>
      <c r="E38" s="66">
        <v>1220.827741705689</v>
      </c>
      <c r="F38" s="66">
        <v>9.4481833679127423</v>
      </c>
      <c r="G38" s="66">
        <v>4.8108175480236746</v>
      </c>
      <c r="H38" s="66">
        <v>509.17910466914054</v>
      </c>
      <c r="I38" s="66">
        <v>0</v>
      </c>
      <c r="J38" s="66">
        <v>0</v>
      </c>
      <c r="K38" s="66"/>
      <c r="L38" s="66">
        <v>611.80299895456824</v>
      </c>
      <c r="M38" s="66">
        <v>490.27997328893093</v>
      </c>
      <c r="N38" s="66">
        <v>801.36902585751875</v>
      </c>
      <c r="O38" s="66">
        <v>0</v>
      </c>
      <c r="P38" s="66">
        <v>0</v>
      </c>
      <c r="Q38" s="66"/>
      <c r="R38" s="66">
        <v>8.5668440121385103</v>
      </c>
      <c r="S38" s="66">
        <v>5.8007827397228633</v>
      </c>
      <c r="T38" s="66">
        <v>677.12015434197622</v>
      </c>
      <c r="U38" s="66">
        <v>454.48898324936465</v>
      </c>
      <c r="V38" s="66">
        <v>595.11391069002536</v>
      </c>
      <c r="W38" s="66">
        <v>1309.4132809012533</v>
      </c>
      <c r="X38" s="66">
        <v>43.822372207693142</v>
      </c>
      <c r="Y38" s="66">
        <v>28.421030576081908</v>
      </c>
      <c r="Z38" s="66">
        <v>648.55070924463826</v>
      </c>
      <c r="AA38" s="66">
        <v>1329.0076932541501</v>
      </c>
      <c r="AB38" s="66">
        <v>1369.6643301831675</v>
      </c>
      <c r="AC38" s="66">
        <v>1030.5917242882676</v>
      </c>
    </row>
    <row r="39" spans="1:29" ht="15.75">
      <c r="A39" s="183">
        <v>3</v>
      </c>
      <c r="B39" s="65" t="s">
        <v>34</v>
      </c>
      <c r="C39" s="66">
        <v>297.86938880108778</v>
      </c>
      <c r="D39" s="66">
        <v>367.85672301057434</v>
      </c>
      <c r="E39" s="66">
        <v>1234.9598073544339</v>
      </c>
      <c r="F39" s="66">
        <v>25.941276162145201</v>
      </c>
      <c r="G39" s="66">
        <v>25.756348208050429</v>
      </c>
      <c r="H39" s="66">
        <v>992.8712854009616</v>
      </c>
      <c r="I39" s="66">
        <v>4.8910939270303144</v>
      </c>
      <c r="J39" s="66">
        <v>5.0302240385765682</v>
      </c>
      <c r="K39" s="66">
        <v>1028.4456020722398</v>
      </c>
      <c r="L39" s="66">
        <v>339.89055497476011</v>
      </c>
      <c r="M39" s="66">
        <v>340.37902966599728</v>
      </c>
      <c r="N39" s="66">
        <v>1001.4371528837376</v>
      </c>
      <c r="O39" s="66">
        <v>0</v>
      </c>
      <c r="P39" s="66">
        <v>0</v>
      </c>
      <c r="Q39" s="66"/>
      <c r="R39" s="66">
        <v>58.243116823859005</v>
      </c>
      <c r="S39" s="66">
        <v>42.539073424634324</v>
      </c>
      <c r="T39" s="66">
        <v>730.37082739377718</v>
      </c>
      <c r="U39" s="66">
        <v>1399.1909746323233</v>
      </c>
      <c r="V39" s="66">
        <v>1807.5700954574793</v>
      </c>
      <c r="W39" s="66">
        <v>1291.8680353355403</v>
      </c>
      <c r="X39" s="66">
        <v>250.10817308780966</v>
      </c>
      <c r="Y39" s="66">
        <v>276.65755452235868</v>
      </c>
      <c r="Z39" s="66">
        <v>1106.1515947550738</v>
      </c>
      <c r="AA39" s="66">
        <v>2376.1345784090154</v>
      </c>
      <c r="AB39" s="66">
        <v>2865.789048327671</v>
      </c>
      <c r="AC39" s="66">
        <v>1206.0718590470212</v>
      </c>
    </row>
    <row r="40" spans="1:29" ht="15.75">
      <c r="A40" s="183">
        <v>3</v>
      </c>
      <c r="B40" s="65" t="s">
        <v>35</v>
      </c>
      <c r="C40" s="66">
        <v>4605.5027506030374</v>
      </c>
      <c r="D40" s="66">
        <v>5352.070081988516</v>
      </c>
      <c r="E40" s="66">
        <v>1162.1033298238121</v>
      </c>
      <c r="F40" s="66">
        <v>32.42659520268149</v>
      </c>
      <c r="G40" s="66">
        <v>42.146751613173436</v>
      </c>
      <c r="H40" s="66">
        <v>1299.758773615805</v>
      </c>
      <c r="I40" s="66">
        <v>117.38625424872754</v>
      </c>
      <c r="J40" s="66">
        <v>144.87045231100515</v>
      </c>
      <c r="K40" s="66">
        <v>1234.1347224866879</v>
      </c>
      <c r="L40" s="66">
        <v>317.23118464310949</v>
      </c>
      <c r="M40" s="66">
        <v>277.51696601260232</v>
      </c>
      <c r="N40" s="66">
        <v>874.80985302505383</v>
      </c>
      <c r="O40" s="66">
        <v>1.9100532353037478</v>
      </c>
      <c r="P40" s="66">
        <v>1.9498935095164747</v>
      </c>
      <c r="Q40" s="66">
        <v>1020.8582009529129</v>
      </c>
      <c r="R40" s="66">
        <v>22.618730065052173</v>
      </c>
      <c r="S40" s="66">
        <v>22.236333835604306</v>
      </c>
      <c r="T40" s="66">
        <v>983.09382408525653</v>
      </c>
      <c r="U40" s="66">
        <v>352.27857871948561</v>
      </c>
      <c r="V40" s="66">
        <v>371.81989666201912</v>
      </c>
      <c r="W40" s="66">
        <v>1055.471206945268</v>
      </c>
      <c r="X40" s="66">
        <v>550.4517484624871</v>
      </c>
      <c r="Y40" s="66">
        <v>454.73648921731052</v>
      </c>
      <c r="Z40" s="66">
        <v>826.11507818346126</v>
      </c>
      <c r="AA40" s="66">
        <v>5999.8058951798848</v>
      </c>
      <c r="AB40" s="66">
        <v>6667.3468651497478</v>
      </c>
      <c r="AC40" s="66">
        <v>1111.2604276925279</v>
      </c>
    </row>
    <row r="41" spans="1:29" s="45" customFormat="1" ht="15.75">
      <c r="A41" s="183"/>
      <c r="B41" s="64" t="s">
        <v>111</v>
      </c>
      <c r="C41" s="67">
        <v>6268.3450065328188</v>
      </c>
      <c r="D41" s="67">
        <v>7382.7523362181937</v>
      </c>
      <c r="E41" s="67">
        <v>1177.783342895764</v>
      </c>
      <c r="F41" s="67">
        <v>700.94551135992526</v>
      </c>
      <c r="G41" s="67">
        <v>723.61542427926997</v>
      </c>
      <c r="H41" s="67">
        <v>1032.3419046872305</v>
      </c>
      <c r="I41" s="67">
        <v>138.90706752766093</v>
      </c>
      <c r="J41" s="67">
        <v>165.99739327302672</v>
      </c>
      <c r="K41" s="67">
        <v>1195.0248193092928</v>
      </c>
      <c r="L41" s="67">
        <v>3643.9006704094922</v>
      </c>
      <c r="M41" s="67">
        <v>3642.7469110268967</v>
      </c>
      <c r="N41" s="67">
        <v>999.68337243878113</v>
      </c>
      <c r="O41" s="67">
        <v>16.235452500081859</v>
      </c>
      <c r="P41" s="67">
        <v>13.649254566615321</v>
      </c>
      <c r="Q41" s="67">
        <v>840.70675372592791</v>
      </c>
      <c r="R41" s="67">
        <v>546.21427065147009</v>
      </c>
      <c r="S41" s="67">
        <v>446.24773862615376</v>
      </c>
      <c r="T41" s="67">
        <v>816.98293619079902</v>
      </c>
      <c r="U41" s="67">
        <v>6796.495734224668</v>
      </c>
      <c r="V41" s="67">
        <v>8405.3525009003715</v>
      </c>
      <c r="W41" s="67">
        <v>1236.7185722745457</v>
      </c>
      <c r="X41" s="67">
        <v>6172.4610745619011</v>
      </c>
      <c r="Y41" s="67">
        <v>5652.8220822313642</v>
      </c>
      <c r="Z41" s="67">
        <v>915.81332210063078</v>
      </c>
      <c r="AA41" s="67">
        <v>24283.504787768019</v>
      </c>
      <c r="AB41" s="67">
        <v>26433.183641121894</v>
      </c>
      <c r="AC41" s="67">
        <v>1088.5242419552512</v>
      </c>
    </row>
    <row r="42" spans="1:29" ht="15.75">
      <c r="A42" s="183" t="s">
        <v>79</v>
      </c>
      <c r="B42" s="65" t="s">
        <v>36</v>
      </c>
      <c r="C42" s="66">
        <v>0</v>
      </c>
      <c r="D42" s="66">
        <v>0</v>
      </c>
      <c r="E42" s="66"/>
      <c r="F42" s="66">
        <v>0</v>
      </c>
      <c r="G42" s="66">
        <v>0</v>
      </c>
      <c r="H42" s="66"/>
      <c r="I42" s="66">
        <v>0</v>
      </c>
      <c r="J42" s="66">
        <v>0</v>
      </c>
      <c r="K42" s="66"/>
      <c r="L42" s="66">
        <v>0</v>
      </c>
      <c r="M42" s="66">
        <v>0</v>
      </c>
      <c r="N42" s="66"/>
      <c r="O42" s="66">
        <v>0</v>
      </c>
      <c r="P42" s="66">
        <v>0</v>
      </c>
      <c r="Q42" s="66"/>
      <c r="R42" s="66">
        <v>0</v>
      </c>
      <c r="S42" s="66">
        <v>0</v>
      </c>
      <c r="T42" s="66"/>
      <c r="U42" s="66">
        <v>0</v>
      </c>
      <c r="V42" s="66">
        <v>0</v>
      </c>
      <c r="W42" s="66"/>
      <c r="X42" s="66">
        <v>164.60110536548157</v>
      </c>
      <c r="Y42" s="66">
        <v>152.714970096342</v>
      </c>
      <c r="Z42" s="66">
        <v>927.78824150209982</v>
      </c>
      <c r="AA42" s="66">
        <v>164.60110536548157</v>
      </c>
      <c r="AB42" s="66">
        <v>152.714970096342</v>
      </c>
      <c r="AC42" s="66">
        <v>927.78824150209982</v>
      </c>
    </row>
    <row r="43" spans="1:29" ht="15.75">
      <c r="A43" s="183" t="s">
        <v>79</v>
      </c>
      <c r="B43" s="65" t="s">
        <v>37</v>
      </c>
      <c r="C43" s="66">
        <v>0</v>
      </c>
      <c r="D43" s="66">
        <v>0</v>
      </c>
      <c r="E43" s="66"/>
      <c r="F43" s="66">
        <v>0</v>
      </c>
      <c r="G43" s="66">
        <v>0</v>
      </c>
      <c r="H43" s="66"/>
      <c r="I43" s="66">
        <v>0</v>
      </c>
      <c r="J43" s="66">
        <v>0</v>
      </c>
      <c r="K43" s="66"/>
      <c r="L43" s="66">
        <v>0</v>
      </c>
      <c r="M43" s="66">
        <v>0</v>
      </c>
      <c r="N43" s="66"/>
      <c r="O43" s="66">
        <v>0</v>
      </c>
      <c r="P43" s="66">
        <v>0</v>
      </c>
      <c r="Q43" s="66"/>
      <c r="R43" s="66">
        <v>0</v>
      </c>
      <c r="S43" s="66">
        <v>0</v>
      </c>
      <c r="T43" s="66"/>
      <c r="U43" s="66">
        <v>0</v>
      </c>
      <c r="V43" s="66">
        <v>0</v>
      </c>
      <c r="W43" s="66"/>
      <c r="X43" s="66">
        <v>37.409342128518539</v>
      </c>
      <c r="Y43" s="66">
        <v>35.412166978861912</v>
      </c>
      <c r="Z43" s="66">
        <v>946.61293046011338</v>
      </c>
      <c r="AA43" s="66">
        <v>37.409342128518539</v>
      </c>
      <c r="AB43" s="66">
        <v>35.412166978861912</v>
      </c>
      <c r="AC43" s="66">
        <v>946.61293046011338</v>
      </c>
    </row>
    <row r="44" spans="1:29" ht="15.75">
      <c r="A44" s="183" t="s">
        <v>79</v>
      </c>
      <c r="B44" s="65" t="s">
        <v>38</v>
      </c>
      <c r="C44" s="66">
        <v>133.85239747119977</v>
      </c>
      <c r="D44" s="66">
        <v>127.8652887943887</v>
      </c>
      <c r="E44" s="66">
        <v>955.27081479359174</v>
      </c>
      <c r="F44" s="66">
        <v>92.647414864804276</v>
      </c>
      <c r="G44" s="66">
        <v>98.342420430738017</v>
      </c>
      <c r="H44" s="66">
        <v>1061.4696651195738</v>
      </c>
      <c r="I44" s="66">
        <v>64.268149266725047</v>
      </c>
      <c r="J44" s="66">
        <v>56.799959941096262</v>
      </c>
      <c r="K44" s="66">
        <v>883.7964153186615</v>
      </c>
      <c r="L44" s="66">
        <v>2595.228922079622</v>
      </c>
      <c r="M44" s="66">
        <v>1340.8052253245235</v>
      </c>
      <c r="N44" s="66">
        <v>516.64237166796931</v>
      </c>
      <c r="O44" s="66">
        <v>0</v>
      </c>
      <c r="P44" s="66">
        <v>0</v>
      </c>
      <c r="Q44" s="66"/>
      <c r="R44" s="66">
        <v>91.379669462810767</v>
      </c>
      <c r="S44" s="66">
        <v>69.609392876674349</v>
      </c>
      <c r="T44" s="66">
        <v>761.76017363472329</v>
      </c>
      <c r="U44" s="66">
        <v>787.91321550217367</v>
      </c>
      <c r="V44" s="66">
        <v>694.13116577936728</v>
      </c>
      <c r="W44" s="66">
        <v>880.97413791563997</v>
      </c>
      <c r="X44" s="66">
        <v>1126.5556172416725</v>
      </c>
      <c r="Y44" s="66">
        <v>1047.0935123562233</v>
      </c>
      <c r="Z44" s="66">
        <v>929.46455224287183</v>
      </c>
      <c r="AA44" s="66">
        <v>4891.845385889008</v>
      </c>
      <c r="AB44" s="66">
        <v>3434.6469655030114</v>
      </c>
      <c r="AC44" s="66">
        <v>702.11682801966231</v>
      </c>
    </row>
    <row r="45" spans="1:29" ht="15.75">
      <c r="A45" s="183" t="s">
        <v>79</v>
      </c>
      <c r="B45" s="65" t="s">
        <v>39</v>
      </c>
      <c r="C45" s="66">
        <v>122.03036250883274</v>
      </c>
      <c r="D45" s="66">
        <v>112.80939505657614</v>
      </c>
      <c r="E45" s="66">
        <v>924.43710513775477</v>
      </c>
      <c r="F45" s="66">
        <v>0</v>
      </c>
      <c r="G45" s="66">
        <v>0</v>
      </c>
      <c r="H45" s="66"/>
      <c r="I45" s="66">
        <v>0</v>
      </c>
      <c r="J45" s="66">
        <v>0</v>
      </c>
      <c r="K45" s="66"/>
      <c r="L45" s="66">
        <v>88.877702810945976</v>
      </c>
      <c r="M45" s="66">
        <v>70.236942629491494</v>
      </c>
      <c r="N45" s="66">
        <v>790.26505420481305</v>
      </c>
      <c r="O45" s="66">
        <v>0</v>
      </c>
      <c r="P45" s="66">
        <v>0</v>
      </c>
      <c r="Q45" s="66"/>
      <c r="R45" s="66">
        <v>28.556146707128363</v>
      </c>
      <c r="S45" s="66">
        <v>24.169928082178597</v>
      </c>
      <c r="T45" s="66">
        <v>846.40019292747047</v>
      </c>
      <c r="U45" s="66">
        <v>315.56221981069422</v>
      </c>
      <c r="V45" s="66">
        <v>348.58115312064302</v>
      </c>
      <c r="W45" s="66">
        <v>1104.6352549102896</v>
      </c>
      <c r="X45" s="66">
        <v>961.95451187619096</v>
      </c>
      <c r="Y45" s="66">
        <v>883.09091403536888</v>
      </c>
      <c r="Z45" s="66">
        <v>918.01733151913083</v>
      </c>
      <c r="AA45" s="66">
        <v>1516.9809437137924</v>
      </c>
      <c r="AB45" s="66">
        <v>1438.8883329242581</v>
      </c>
      <c r="AC45" s="66">
        <v>948.5210337590978</v>
      </c>
    </row>
    <row r="46" spans="1:29" ht="15.75">
      <c r="A46" s="183" t="s">
        <v>79</v>
      </c>
      <c r="B46" s="65" t="s">
        <v>40</v>
      </c>
      <c r="C46" s="66">
        <v>186.40858524971298</v>
      </c>
      <c r="D46" s="66">
        <v>194.22834974958326</v>
      </c>
      <c r="E46" s="66">
        <v>1041.9495941637822</v>
      </c>
      <c r="F46" s="66">
        <v>4.6323707432402141</v>
      </c>
      <c r="G46" s="66">
        <v>4.682972401463716</v>
      </c>
      <c r="H46" s="66">
        <v>1010.9234905900704</v>
      </c>
      <c r="I46" s="66">
        <v>17.266069952254494</v>
      </c>
      <c r="J46" s="66">
        <v>15.668954466509312</v>
      </c>
      <c r="K46" s="66">
        <v>907.49976745364461</v>
      </c>
      <c r="L46" s="66">
        <v>2715.2138208743995</v>
      </c>
      <c r="M46" s="66">
        <v>2280.8996882115639</v>
      </c>
      <c r="N46" s="66">
        <v>840.04422439078098</v>
      </c>
      <c r="O46" s="66">
        <v>0</v>
      </c>
      <c r="P46" s="66">
        <v>0</v>
      </c>
      <c r="Q46" s="66"/>
      <c r="R46" s="66">
        <v>195.13366916537714</v>
      </c>
      <c r="S46" s="66">
        <v>281.33796287655889</v>
      </c>
      <c r="T46" s="66">
        <v>1441.77047497694</v>
      </c>
      <c r="U46" s="66">
        <v>309.60821566332265</v>
      </c>
      <c r="V46" s="66">
        <v>315.23860803953801</v>
      </c>
      <c r="W46" s="66">
        <v>1018.1855393086146</v>
      </c>
      <c r="X46" s="66">
        <v>617.2541451205559</v>
      </c>
      <c r="Y46" s="66">
        <v>588.17396091453452</v>
      </c>
      <c r="Z46" s="66">
        <v>952.88782677945119</v>
      </c>
      <c r="AA46" s="66">
        <v>4045.5168767688638</v>
      </c>
      <c r="AB46" s="66">
        <v>3680.2304966597512</v>
      </c>
      <c r="AC46" s="66">
        <v>909.70588153846359</v>
      </c>
    </row>
    <row r="47" spans="1:29" ht="15.75">
      <c r="A47" s="183" t="s">
        <v>79</v>
      </c>
      <c r="B47" s="65" t="s">
        <v>41</v>
      </c>
      <c r="C47" s="66">
        <v>76.869519690603298</v>
      </c>
      <c r="D47" s="66">
        <v>85.342759738453253</v>
      </c>
      <c r="E47" s="66">
        <v>1110.2288668116362</v>
      </c>
      <c r="F47" s="66">
        <v>2.7794224459441286</v>
      </c>
      <c r="G47" s="66">
        <v>2.8097834408782294</v>
      </c>
      <c r="H47" s="66">
        <v>1010.9234905900704</v>
      </c>
      <c r="I47" s="66">
        <v>1.9184522169171656</v>
      </c>
      <c r="J47" s="66">
        <v>1.958619308313664</v>
      </c>
      <c r="K47" s="66">
        <v>1020.9372383853504</v>
      </c>
      <c r="L47" s="66">
        <v>206.19627052139464</v>
      </c>
      <c r="M47" s="66">
        <v>217.91461687611465</v>
      </c>
      <c r="N47" s="66">
        <v>1056.8310296063482</v>
      </c>
      <c r="O47" s="66">
        <v>0</v>
      </c>
      <c r="P47" s="66">
        <v>0</v>
      </c>
      <c r="Q47" s="66"/>
      <c r="R47" s="66">
        <v>2.8556146707128365</v>
      </c>
      <c r="S47" s="66">
        <v>2.9003913698614316</v>
      </c>
      <c r="T47" s="66">
        <v>1015.6802315129645</v>
      </c>
      <c r="U47" s="66">
        <v>323.50089200718963</v>
      </c>
      <c r="V47" s="66">
        <v>372.83027681599208</v>
      </c>
      <c r="W47" s="66">
        <v>1152.4860859045364</v>
      </c>
      <c r="X47" s="66">
        <v>282.17332348368268</v>
      </c>
      <c r="Y47" s="66">
        <v>291.04374735752134</v>
      </c>
      <c r="Z47" s="66">
        <v>1031.436082491163</v>
      </c>
      <c r="AA47" s="66">
        <v>896.29349503644437</v>
      </c>
      <c r="AB47" s="66">
        <v>974.80019490713471</v>
      </c>
      <c r="AC47" s="66">
        <v>1087.5903934430519</v>
      </c>
    </row>
    <row r="48" spans="1:29" ht="15.75">
      <c r="A48" s="183" t="s">
        <v>79</v>
      </c>
      <c r="B48" s="65" t="s">
        <v>42</v>
      </c>
      <c r="C48" s="66">
        <v>85.091881249548422</v>
      </c>
      <c r="D48" s="66">
        <v>82.96602708032853</v>
      </c>
      <c r="E48" s="66">
        <v>975.01695651803243</v>
      </c>
      <c r="F48" s="66">
        <v>25.941276162145201</v>
      </c>
      <c r="G48" s="66">
        <v>26.224645448196803</v>
      </c>
      <c r="H48" s="66">
        <v>1010.9234905900702</v>
      </c>
      <c r="I48" s="66">
        <v>7.6738088676686624</v>
      </c>
      <c r="J48" s="66">
        <v>6.8551675790978246</v>
      </c>
      <c r="K48" s="66">
        <v>893.32008358718156</v>
      </c>
      <c r="L48" s="66">
        <v>142.20432449751357</v>
      </c>
      <c r="M48" s="66">
        <v>97.251151333142076</v>
      </c>
      <c r="N48" s="66">
        <v>683.8832199849345</v>
      </c>
      <c r="O48" s="66">
        <v>0</v>
      </c>
      <c r="P48" s="66">
        <v>0</v>
      </c>
      <c r="Q48" s="66"/>
      <c r="R48" s="66">
        <v>7.6149724552342297</v>
      </c>
      <c r="S48" s="66">
        <v>6.767579863010007</v>
      </c>
      <c r="T48" s="66">
        <v>888.72020257384395</v>
      </c>
      <c r="U48" s="66">
        <v>102.21040452987893</v>
      </c>
      <c r="V48" s="66">
        <v>100.02763524331495</v>
      </c>
      <c r="W48" s="66">
        <v>978.64435331604727</v>
      </c>
      <c r="X48" s="66">
        <v>427.53533861164044</v>
      </c>
      <c r="Y48" s="66">
        <v>341.05236691298285</v>
      </c>
      <c r="Z48" s="66">
        <v>797.71737237090474</v>
      </c>
      <c r="AA48" s="66">
        <v>798.27200637362944</v>
      </c>
      <c r="AB48" s="66">
        <v>661.14457346007305</v>
      </c>
      <c r="AC48" s="66">
        <v>828.21966470239192</v>
      </c>
    </row>
    <row r="49" spans="1:29" ht="15.75">
      <c r="A49" s="183" t="s">
        <v>79</v>
      </c>
      <c r="B49" s="65" t="s">
        <v>43</v>
      </c>
      <c r="C49" s="66">
        <v>86.478209651928708</v>
      </c>
      <c r="D49" s="66">
        <v>83.380857215730174</v>
      </c>
      <c r="E49" s="66">
        <v>964.18343477894314</v>
      </c>
      <c r="F49" s="66">
        <v>11.117689783776514</v>
      </c>
      <c r="G49" s="66">
        <v>10.302539283220174</v>
      </c>
      <c r="H49" s="66">
        <v>926.6798663742311</v>
      </c>
      <c r="I49" s="66">
        <v>7.6738088676686624</v>
      </c>
      <c r="J49" s="66">
        <v>7.8344772332546562</v>
      </c>
      <c r="K49" s="66">
        <v>1020.9372383853504</v>
      </c>
      <c r="L49" s="66">
        <v>204.41871646517575</v>
      </c>
      <c r="M49" s="66">
        <v>249.4311936970403</v>
      </c>
      <c r="N49" s="66">
        <v>1220.1974359795609</v>
      </c>
      <c r="O49" s="66">
        <v>0</v>
      </c>
      <c r="P49" s="66">
        <v>0</v>
      </c>
      <c r="Q49" s="66"/>
      <c r="R49" s="66">
        <v>114.22458682851345</v>
      </c>
      <c r="S49" s="66">
        <v>161.45511958895304</v>
      </c>
      <c r="T49" s="66">
        <v>1413.4883221888758</v>
      </c>
      <c r="U49" s="66">
        <v>164.72744807728063</v>
      </c>
      <c r="V49" s="66">
        <v>177.82690709922656</v>
      </c>
      <c r="W49" s="66">
        <v>1079.5220175802178</v>
      </c>
      <c r="X49" s="66">
        <v>1295.4320759932705</v>
      </c>
      <c r="Y49" s="66">
        <v>1206.2269377174837</v>
      </c>
      <c r="Z49" s="66">
        <v>931.13869887204328</v>
      </c>
      <c r="AA49" s="66">
        <v>1884.0725356676141</v>
      </c>
      <c r="AB49" s="66">
        <v>1896.4580318349085</v>
      </c>
      <c r="AC49" s="66">
        <v>1006.5737894549296</v>
      </c>
    </row>
    <row r="50" spans="1:29" ht="15.75">
      <c r="A50" s="183" t="s">
        <v>79</v>
      </c>
      <c r="B50" s="65" t="s">
        <v>44</v>
      </c>
      <c r="C50" s="66">
        <v>20.178248918783368</v>
      </c>
      <c r="D50" s="66">
        <v>19.619025227230633</v>
      </c>
      <c r="E50" s="66">
        <v>972.28581658380836</v>
      </c>
      <c r="F50" s="66">
        <v>0</v>
      </c>
      <c r="G50" s="66">
        <v>0</v>
      </c>
      <c r="H50" s="66"/>
      <c r="I50" s="66">
        <v>29.346563562181885</v>
      </c>
      <c r="J50" s="66">
        <v>41.247837116327858</v>
      </c>
      <c r="K50" s="66">
        <v>1405.5423228320615</v>
      </c>
      <c r="L50" s="66">
        <v>217.75037188681762</v>
      </c>
      <c r="M50" s="66">
        <v>220.61603774647972</v>
      </c>
      <c r="N50" s="66">
        <v>1013.1603259036068</v>
      </c>
      <c r="O50" s="66">
        <v>0</v>
      </c>
      <c r="P50" s="66">
        <v>0</v>
      </c>
      <c r="Q50" s="66"/>
      <c r="R50" s="66">
        <v>39.026733833075433</v>
      </c>
      <c r="S50" s="66">
        <v>40.605479178060044</v>
      </c>
      <c r="T50" s="66">
        <v>1040.4529200864515</v>
      </c>
      <c r="U50" s="66">
        <v>550.74538363187196</v>
      </c>
      <c r="V50" s="66">
        <v>560.76098545494744</v>
      </c>
      <c r="W50" s="66">
        <v>1018.1855393086148</v>
      </c>
      <c r="X50" s="66">
        <v>233.00675954334406</v>
      </c>
      <c r="Y50" s="66">
        <v>273.33766386809037</v>
      </c>
      <c r="Z50" s="66">
        <v>1173.0889885074082</v>
      </c>
      <c r="AA50" s="66">
        <v>1090.0540613760743</v>
      </c>
      <c r="AB50" s="66">
        <v>1156.1870285911361</v>
      </c>
      <c r="AC50" s="66">
        <v>1060.6694379282217</v>
      </c>
    </row>
    <row r="51" spans="1:29" ht="15.75">
      <c r="A51" s="183" t="s">
        <v>79</v>
      </c>
      <c r="B51" s="65" t="s">
        <v>45</v>
      </c>
      <c r="C51" s="66">
        <v>52.847794787289757</v>
      </c>
      <c r="D51" s="66">
        <v>50.02851432943811</v>
      </c>
      <c r="E51" s="66">
        <v>946.65282687387173</v>
      </c>
      <c r="F51" s="66">
        <v>2.7794224459441286</v>
      </c>
      <c r="G51" s="66">
        <v>3.7463779211709713</v>
      </c>
      <c r="H51" s="66">
        <v>1347.8979874534266</v>
      </c>
      <c r="I51" s="66">
        <v>9.7821878540606289</v>
      </c>
      <c r="J51" s="66">
        <v>8.0483584617225112</v>
      </c>
      <c r="K51" s="66">
        <v>822.75648165779216</v>
      </c>
      <c r="L51" s="66">
        <v>300.40663550099737</v>
      </c>
      <c r="M51" s="66">
        <v>346.68234503018238</v>
      </c>
      <c r="N51" s="66">
        <v>1154.0435664878362</v>
      </c>
      <c r="O51" s="66">
        <v>0</v>
      </c>
      <c r="P51" s="66">
        <v>0</v>
      </c>
      <c r="Q51" s="66"/>
      <c r="R51" s="66">
        <v>290.32082485580503</v>
      </c>
      <c r="S51" s="66">
        <v>227.19732397247881</v>
      </c>
      <c r="T51" s="66">
        <v>782.57329313293985</v>
      </c>
      <c r="U51" s="66">
        <v>455.48131727392655</v>
      </c>
      <c r="V51" s="66">
        <v>649.67443900456067</v>
      </c>
      <c r="W51" s="66">
        <v>1426.3470626915887</v>
      </c>
      <c r="X51" s="66">
        <v>266.14074828574621</v>
      </c>
      <c r="Y51" s="66">
        <v>375.14764393231837</v>
      </c>
      <c r="Z51" s="66">
        <v>1409.5836370368027</v>
      </c>
      <c r="AA51" s="66">
        <v>1377.7589310037697</v>
      </c>
      <c r="AB51" s="66">
        <v>1660.5250026518715</v>
      </c>
      <c r="AC51" s="66">
        <v>1205.2362465486558</v>
      </c>
    </row>
    <row r="52" spans="1:29" ht="15.75">
      <c r="A52" s="183" t="s">
        <v>79</v>
      </c>
      <c r="B52" s="65" t="s">
        <v>155</v>
      </c>
      <c r="C52" s="66">
        <v>4346.0104695074833</v>
      </c>
      <c r="D52" s="66">
        <v>5181.3845625116091</v>
      </c>
      <c r="E52" s="66">
        <v>1192.2163093865709</v>
      </c>
      <c r="F52" s="66">
        <v>113.49308320938525</v>
      </c>
      <c r="G52" s="66">
        <v>134.40130792200861</v>
      </c>
      <c r="H52" s="66">
        <v>1184.2246604055106</v>
      </c>
      <c r="I52" s="66">
        <v>213.4278091320347</v>
      </c>
      <c r="J52" s="66">
        <v>107.72406195725154</v>
      </c>
      <c r="K52" s="66">
        <v>504.73301672983604</v>
      </c>
      <c r="L52" s="66">
        <v>51.104679116293937</v>
      </c>
      <c r="M52" s="66">
        <v>33.76776087956322</v>
      </c>
      <c r="N52" s="66">
        <v>660.75673428496088</v>
      </c>
      <c r="O52" s="66">
        <v>74.014562868020221</v>
      </c>
      <c r="P52" s="66">
        <v>85.307841041345768</v>
      </c>
      <c r="Q52" s="66">
        <v>1152.5818397855469</v>
      </c>
      <c r="R52" s="66">
        <v>73.039649168397631</v>
      </c>
      <c r="S52" s="66">
        <v>38.671884931485756</v>
      </c>
      <c r="T52" s="66">
        <v>529.46427552417765</v>
      </c>
      <c r="U52" s="66">
        <v>83.852225075483204</v>
      </c>
      <c r="V52" s="66">
        <v>78.304461932898064</v>
      </c>
      <c r="W52" s="66">
        <v>933.83880824162895</v>
      </c>
      <c r="X52" s="66">
        <v>200.40718997420646</v>
      </c>
      <c r="Y52" s="66">
        <v>147.18181900589482</v>
      </c>
      <c r="Z52" s="66">
        <v>734.41386521530467</v>
      </c>
      <c r="AA52" s="66">
        <v>5155.3496680513044</v>
      </c>
      <c r="AB52" s="66">
        <v>5806.7437001820563</v>
      </c>
      <c r="AC52" s="66">
        <v>1126.353026287929</v>
      </c>
    </row>
    <row r="53" spans="1:29" s="45" customFormat="1" ht="15.75">
      <c r="A53" s="183"/>
      <c r="B53" s="64" t="s">
        <v>101</v>
      </c>
      <c r="C53" s="67">
        <v>5109.7674690353824</v>
      </c>
      <c r="D53" s="67">
        <v>5937.6247797033375</v>
      </c>
      <c r="E53" s="67">
        <v>1162.014673991464</v>
      </c>
      <c r="F53" s="67">
        <v>253.39067965523969</v>
      </c>
      <c r="G53" s="67">
        <v>280.51004684767656</v>
      </c>
      <c r="H53" s="67">
        <v>1107.0259065145378</v>
      </c>
      <c r="I53" s="67">
        <v>351.35684971951127</v>
      </c>
      <c r="J53" s="67">
        <v>246.1374360635736</v>
      </c>
      <c r="K53" s="67">
        <v>700.53404753618861</v>
      </c>
      <c r="L53" s="67">
        <v>6521.4014437531605</v>
      </c>
      <c r="M53" s="67">
        <v>4857.6049617281014</v>
      </c>
      <c r="N53" s="67">
        <v>744.87132921117643</v>
      </c>
      <c r="O53" s="67">
        <v>74.014562868020221</v>
      </c>
      <c r="P53" s="67">
        <v>85.307841041345768</v>
      </c>
      <c r="Q53" s="67">
        <v>1152.5818397855469</v>
      </c>
      <c r="R53" s="67">
        <v>842.15186714705499</v>
      </c>
      <c r="S53" s="67">
        <v>852.71506273926093</v>
      </c>
      <c r="T53" s="67">
        <v>1012.5431006024968</v>
      </c>
      <c r="U53" s="67">
        <v>3093.6013215718212</v>
      </c>
      <c r="V53" s="67">
        <v>3297.3756324904884</v>
      </c>
      <c r="W53" s="67">
        <v>1065.8696094735089</v>
      </c>
      <c r="X53" s="67">
        <v>5612.4701576243087</v>
      </c>
      <c r="Y53" s="67">
        <v>5340.4757031756208</v>
      </c>
      <c r="Z53" s="67">
        <v>951.53747871974076</v>
      </c>
      <c r="AA53" s="67">
        <v>21858.154351374498</v>
      </c>
      <c r="AB53" s="67">
        <v>20897.751463789406</v>
      </c>
      <c r="AC53" s="67">
        <v>956.06203194714374</v>
      </c>
    </row>
    <row r="54" spans="1:29" ht="15.75">
      <c r="A54" s="183">
        <v>5</v>
      </c>
      <c r="B54" s="65" t="s">
        <v>47</v>
      </c>
      <c r="C54" s="66">
        <v>146.05208741214622</v>
      </c>
      <c r="D54" s="66">
        <v>161.85695812465269</v>
      </c>
      <c r="E54" s="66">
        <v>1108.2139323891106</v>
      </c>
      <c r="F54" s="66">
        <v>228.83911471606658</v>
      </c>
      <c r="G54" s="66">
        <v>248.19753727757691</v>
      </c>
      <c r="H54" s="66">
        <v>1084.5940283658649</v>
      </c>
      <c r="I54" s="66">
        <v>47.961305422929144</v>
      </c>
      <c r="J54" s="66">
        <v>39.172386166273284</v>
      </c>
      <c r="K54" s="66">
        <v>816.74979070828022</v>
      </c>
      <c r="L54" s="66">
        <v>88.877702810945976</v>
      </c>
      <c r="M54" s="66">
        <v>82.843573357861771</v>
      </c>
      <c r="N54" s="66">
        <v>932.10749983131814</v>
      </c>
      <c r="O54" s="66">
        <v>0</v>
      </c>
      <c r="P54" s="66">
        <v>0</v>
      </c>
      <c r="Q54" s="66"/>
      <c r="R54" s="66">
        <v>42.834220060692545</v>
      </c>
      <c r="S54" s="66">
        <v>21.269536712317162</v>
      </c>
      <c r="T54" s="66">
        <v>496.55477985078261</v>
      </c>
      <c r="U54" s="66">
        <v>299.68487541770327</v>
      </c>
      <c r="V54" s="66">
        <v>308.16594696172791</v>
      </c>
      <c r="W54" s="66">
        <v>1028.2999651957866</v>
      </c>
      <c r="X54" s="66">
        <v>386.91948144353461</v>
      </c>
      <c r="Y54" s="66">
        <v>323.13602368211491</v>
      </c>
      <c r="Z54" s="66">
        <v>835.15056537485827</v>
      </c>
      <c r="AA54" s="66">
        <v>1241.1687872840182</v>
      </c>
      <c r="AB54" s="66">
        <v>1184.6419622825247</v>
      </c>
      <c r="AC54" s="66">
        <v>954.45677849731612</v>
      </c>
    </row>
    <row r="55" spans="1:29" ht="15.75">
      <c r="A55" s="183">
        <v>5</v>
      </c>
      <c r="B55" s="65" t="s">
        <v>48</v>
      </c>
      <c r="C55" s="66">
        <v>149.14981432505115</v>
      </c>
      <c r="D55" s="66">
        <v>141.5302814899722</v>
      </c>
      <c r="E55" s="66">
        <v>948.91356137746675</v>
      </c>
      <c r="F55" s="66">
        <v>27.794224459441281</v>
      </c>
      <c r="G55" s="66">
        <v>32.780806810246006</v>
      </c>
      <c r="H55" s="66">
        <v>1179.4107390217487</v>
      </c>
      <c r="I55" s="66">
        <v>4.7961305422929144</v>
      </c>
      <c r="J55" s="66">
        <v>5.875857924940993</v>
      </c>
      <c r="K55" s="66">
        <v>1225.1246860624206</v>
      </c>
      <c r="L55" s="66">
        <v>113.76345959801083</v>
      </c>
      <c r="M55" s="66">
        <v>193.60182904282911</v>
      </c>
      <c r="N55" s="66">
        <v>1701.7927349162146</v>
      </c>
      <c r="O55" s="66">
        <v>0</v>
      </c>
      <c r="P55" s="66">
        <v>0</v>
      </c>
      <c r="Q55" s="66"/>
      <c r="R55" s="66">
        <v>141.82886197873756</v>
      </c>
      <c r="S55" s="66">
        <v>246.53326643822166</v>
      </c>
      <c r="T55" s="66">
        <v>1738.2446915154758</v>
      </c>
      <c r="U55" s="66">
        <v>103.20273855444086</v>
      </c>
      <c r="V55" s="66">
        <v>124.27675893866403</v>
      </c>
      <c r="W55" s="66">
        <v>1204.2002051438426</v>
      </c>
      <c r="X55" s="66">
        <v>586.79225224447657</v>
      </c>
      <c r="Y55" s="66">
        <v>972.72796170061315</v>
      </c>
      <c r="Z55" s="66">
        <v>1657.7041669857347</v>
      </c>
      <c r="AA55" s="66">
        <v>1127.3274817024512</v>
      </c>
      <c r="AB55" s="66">
        <v>1717.3267623454872</v>
      </c>
      <c r="AC55" s="66">
        <v>1523.3610376924719</v>
      </c>
    </row>
    <row r="56" spans="1:29" ht="15.75">
      <c r="A56" s="183">
        <v>5</v>
      </c>
      <c r="B56" s="65" t="s">
        <v>49</v>
      </c>
      <c r="C56" s="66">
        <v>306.90442563039375</v>
      </c>
      <c r="D56" s="66">
        <v>282.08449207311702</v>
      </c>
      <c r="E56" s="66">
        <v>919.12813408833836</v>
      </c>
      <c r="F56" s="66">
        <v>97.279785608044492</v>
      </c>
      <c r="G56" s="66">
        <v>101.15220387161625</v>
      </c>
      <c r="H56" s="66">
        <v>1039.8070188926438</v>
      </c>
      <c r="I56" s="66">
        <v>0</v>
      </c>
      <c r="J56" s="66">
        <v>0</v>
      </c>
      <c r="K56" s="66"/>
      <c r="L56" s="66">
        <v>34.662304096268926</v>
      </c>
      <c r="M56" s="66">
        <v>28.815155950560609</v>
      </c>
      <c r="N56" s="66">
        <v>831.31103663885665</v>
      </c>
      <c r="O56" s="66">
        <v>0</v>
      </c>
      <c r="P56" s="66">
        <v>0</v>
      </c>
      <c r="Q56" s="66"/>
      <c r="R56" s="66">
        <v>8.5668440121385103</v>
      </c>
      <c r="S56" s="66">
        <v>7.7343769862971499</v>
      </c>
      <c r="T56" s="66">
        <v>902.82687245596821</v>
      </c>
      <c r="U56" s="66">
        <v>44.655031105286916</v>
      </c>
      <c r="V56" s="66">
        <v>44.45672677480664</v>
      </c>
      <c r="W56" s="66">
        <v>995.55919399064544</v>
      </c>
      <c r="X56" s="66">
        <v>430.74185365122776</v>
      </c>
      <c r="Y56" s="66">
        <v>470.3178426880097</v>
      </c>
      <c r="Z56" s="66">
        <v>1091.8786709517822</v>
      </c>
      <c r="AA56" s="66">
        <v>922.81024410336045</v>
      </c>
      <c r="AB56" s="66">
        <v>934.56079834440732</v>
      </c>
      <c r="AC56" s="66">
        <v>1012.7334458152491</v>
      </c>
    </row>
    <row r="57" spans="1:29" ht="15.75">
      <c r="A57" s="183">
        <v>5</v>
      </c>
      <c r="B57" s="65" t="s">
        <v>156</v>
      </c>
      <c r="C57" s="66">
        <v>4346.0104695074833</v>
      </c>
      <c r="D57" s="66">
        <v>5181.3845625116091</v>
      </c>
      <c r="E57" s="66">
        <v>1192.2163093865709</v>
      </c>
      <c r="F57" s="66">
        <v>113.49308320938525</v>
      </c>
      <c r="G57" s="66">
        <v>134.40130792200861</v>
      </c>
      <c r="H57" s="66">
        <v>1184.2246604055106</v>
      </c>
      <c r="I57" s="66">
        <v>213.4278091320347</v>
      </c>
      <c r="J57" s="66">
        <v>107.72406195725154</v>
      </c>
      <c r="K57" s="66">
        <v>504.73301672983604</v>
      </c>
      <c r="L57" s="66">
        <v>51.104679116293937</v>
      </c>
      <c r="M57" s="66">
        <v>33.76776087956322</v>
      </c>
      <c r="N57" s="66">
        <v>660.75673428496088</v>
      </c>
      <c r="O57" s="66">
        <v>74.014562868020221</v>
      </c>
      <c r="P57" s="66">
        <v>85.307841041345768</v>
      </c>
      <c r="Q57" s="66">
        <v>1152.5818397855469</v>
      </c>
      <c r="R57" s="66">
        <v>73.039649168397631</v>
      </c>
      <c r="S57" s="66">
        <v>38.671884931485756</v>
      </c>
      <c r="T57" s="66">
        <v>529.46427552417765</v>
      </c>
      <c r="U57" s="66">
        <v>83.852225075483204</v>
      </c>
      <c r="V57" s="66">
        <v>78.304461932898064</v>
      </c>
      <c r="W57" s="66">
        <v>933.83880824162895</v>
      </c>
      <c r="X57" s="66">
        <v>200.40718997420646</v>
      </c>
      <c r="Y57" s="66">
        <v>147.18181900589482</v>
      </c>
      <c r="Z57" s="66">
        <v>734.41386521530467</v>
      </c>
      <c r="AA57" s="66">
        <v>5155.3496680513044</v>
      </c>
      <c r="AB57" s="66">
        <v>5806.7437001820563</v>
      </c>
      <c r="AC57" s="66">
        <v>1126.353026287929</v>
      </c>
    </row>
    <row r="58" spans="1:29" ht="15.75">
      <c r="A58" s="183">
        <v>5</v>
      </c>
      <c r="B58" s="65" t="s">
        <v>51</v>
      </c>
      <c r="C58" s="66">
        <v>5227.1273389610233</v>
      </c>
      <c r="D58" s="66">
        <v>8112.4669314598659</v>
      </c>
      <c r="E58" s="66">
        <v>1551.993361820864</v>
      </c>
      <c r="F58" s="66">
        <v>139.89759644585448</v>
      </c>
      <c r="G58" s="66">
        <v>157.34787268918083</v>
      </c>
      <c r="H58" s="66">
        <v>1124.7360690008727</v>
      </c>
      <c r="I58" s="66">
        <v>404.79341776952202</v>
      </c>
      <c r="J58" s="66">
        <v>635.57196554778409</v>
      </c>
      <c r="K58" s="66">
        <v>1570.1143784646738</v>
      </c>
      <c r="L58" s="66">
        <v>48.882736546020283</v>
      </c>
      <c r="M58" s="66">
        <v>49.526049290026059</v>
      </c>
      <c r="N58" s="66">
        <v>1013.1603259036068</v>
      </c>
      <c r="O58" s="66">
        <v>302.74343779564401</v>
      </c>
      <c r="P58" s="66">
        <v>760.45846871142498</v>
      </c>
      <c r="Q58" s="66">
        <v>2511.8908414614257</v>
      </c>
      <c r="R58" s="66">
        <v>0</v>
      </c>
      <c r="S58" s="66">
        <v>0</v>
      </c>
      <c r="T58" s="66"/>
      <c r="U58" s="66">
        <v>0</v>
      </c>
      <c r="V58" s="66">
        <v>0</v>
      </c>
      <c r="W58" s="66"/>
      <c r="X58" s="66">
        <v>758.87522603566185</v>
      </c>
      <c r="Y58" s="66">
        <v>846.57211683841751</v>
      </c>
      <c r="Z58" s="66">
        <v>1115.5616731104546</v>
      </c>
      <c r="AA58" s="66">
        <v>6882.3197535537256</v>
      </c>
      <c r="AB58" s="66">
        <v>10561.9434045367</v>
      </c>
      <c r="AC58" s="66">
        <v>1534.6487496578432</v>
      </c>
    </row>
    <row r="59" spans="1:29" ht="15.75">
      <c r="A59" s="183">
        <v>5</v>
      </c>
      <c r="B59" s="65" t="s">
        <v>52</v>
      </c>
      <c r="C59" s="66">
        <v>5625.8879723560285</v>
      </c>
      <c r="D59" s="66">
        <v>6683.2209436561143</v>
      </c>
      <c r="E59" s="66">
        <v>1187.9406373705826</v>
      </c>
      <c r="F59" s="66">
        <v>352.06017648625618</v>
      </c>
      <c r="G59" s="66">
        <v>468.29724014637151</v>
      </c>
      <c r="H59" s="66">
        <v>1330.1624876185138</v>
      </c>
      <c r="I59" s="66">
        <v>263.78717982611028</v>
      </c>
      <c r="J59" s="66">
        <v>354.51009480477325</v>
      </c>
      <c r="K59" s="66">
        <v>1343.9246556199887</v>
      </c>
      <c r="L59" s="66">
        <v>497.71513574129744</v>
      </c>
      <c r="M59" s="66">
        <v>423.22260302385899</v>
      </c>
      <c r="N59" s="66">
        <v>850.33098781195554</v>
      </c>
      <c r="O59" s="66">
        <v>2721.8258603078398</v>
      </c>
      <c r="P59" s="66">
        <v>3262.1718414210623</v>
      </c>
      <c r="Q59" s="66">
        <v>1198.5233475047182</v>
      </c>
      <c r="R59" s="66">
        <v>0</v>
      </c>
      <c r="S59" s="66">
        <v>0</v>
      </c>
      <c r="T59" s="66"/>
      <c r="U59" s="66">
        <v>0</v>
      </c>
      <c r="V59" s="66">
        <v>0</v>
      </c>
      <c r="W59" s="66"/>
      <c r="X59" s="66">
        <v>446.77442884916422</v>
      </c>
      <c r="Y59" s="66">
        <v>427.15926418252178</v>
      </c>
      <c r="Z59" s="66">
        <v>956.09604444648119</v>
      </c>
      <c r="AA59" s="66">
        <v>9908.0507535666966</v>
      </c>
      <c r="AB59" s="66">
        <v>11618.5819872347</v>
      </c>
      <c r="AC59" s="66">
        <v>1172.6405401236209</v>
      </c>
    </row>
    <row r="60" spans="1:29" ht="15.75">
      <c r="A60" s="183">
        <v>5</v>
      </c>
      <c r="B60" s="65" t="s">
        <v>53</v>
      </c>
      <c r="C60" s="66">
        <v>26510.375603296812</v>
      </c>
      <c r="D60" s="66">
        <v>33470.057037655453</v>
      </c>
      <c r="E60" s="66">
        <v>1262.5267004324578</v>
      </c>
      <c r="F60" s="66">
        <v>347.42780574301599</v>
      </c>
      <c r="G60" s="66">
        <v>363.39865835358427</v>
      </c>
      <c r="H60" s="66">
        <v>1045.9688382638594</v>
      </c>
      <c r="I60" s="66">
        <v>297.36009362216072</v>
      </c>
      <c r="J60" s="66">
        <v>352.5514754964596</v>
      </c>
      <c r="K60" s="66">
        <v>1185.6045348991165</v>
      </c>
      <c r="L60" s="66">
        <v>0</v>
      </c>
      <c r="M60" s="66">
        <v>0</v>
      </c>
      <c r="N60" s="66"/>
      <c r="O60" s="66">
        <v>231.11644147175349</v>
      </c>
      <c r="P60" s="66">
        <v>221.31291333011987</v>
      </c>
      <c r="Q60" s="66">
        <v>957.58186618310413</v>
      </c>
      <c r="R60" s="66">
        <v>0</v>
      </c>
      <c r="S60" s="66">
        <v>0</v>
      </c>
      <c r="T60" s="66"/>
      <c r="U60" s="66">
        <v>0</v>
      </c>
      <c r="V60" s="66">
        <v>0</v>
      </c>
      <c r="W60" s="66"/>
      <c r="X60" s="66">
        <v>0</v>
      </c>
      <c r="Y60" s="66">
        <v>0</v>
      </c>
      <c r="Z60" s="66"/>
      <c r="AA60" s="66">
        <v>27386.279944133741</v>
      </c>
      <c r="AB60" s="66">
        <v>34407.320084835614</v>
      </c>
      <c r="AC60" s="66">
        <v>1256.3707139131106</v>
      </c>
    </row>
    <row r="61" spans="1:29" ht="15.75">
      <c r="A61" s="183">
        <v>5</v>
      </c>
      <c r="B61" s="65" t="s">
        <v>54</v>
      </c>
      <c r="C61" s="66">
        <v>10871.271822243571</v>
      </c>
      <c r="D61" s="66">
        <v>14184.555239287745</v>
      </c>
      <c r="E61" s="66">
        <v>1304.7742224847059</v>
      </c>
      <c r="F61" s="66">
        <v>1426.7701889179857</v>
      </c>
      <c r="G61" s="66">
        <v>1434.8627438084825</v>
      </c>
      <c r="H61" s="66">
        <v>1005.6719399896026</v>
      </c>
      <c r="I61" s="66">
        <v>2302.1426603005989</v>
      </c>
      <c r="J61" s="66">
        <v>2090.8261116248368</v>
      </c>
      <c r="K61" s="66">
        <v>908.20875164696804</v>
      </c>
      <c r="L61" s="66">
        <v>223.97181108358384</v>
      </c>
      <c r="M61" s="66">
        <v>252.13261456740528</v>
      </c>
      <c r="N61" s="66">
        <v>1125.7336954484513</v>
      </c>
      <c r="O61" s="66">
        <v>238.75665441296849</v>
      </c>
      <c r="P61" s="66">
        <v>260.31078352044932</v>
      </c>
      <c r="Q61" s="66">
        <v>1090.2765586177106</v>
      </c>
      <c r="R61" s="66">
        <v>0</v>
      </c>
      <c r="S61" s="66">
        <v>0</v>
      </c>
      <c r="T61" s="66"/>
      <c r="U61" s="66">
        <v>0</v>
      </c>
      <c r="V61" s="66">
        <v>0</v>
      </c>
      <c r="W61" s="66"/>
      <c r="X61" s="66">
        <v>628.47694775911145</v>
      </c>
      <c r="Y61" s="66">
        <v>786.81408506158812</v>
      </c>
      <c r="Z61" s="66">
        <v>1251.9378600393241</v>
      </c>
      <c r="AA61" s="66">
        <v>15691.390084717817</v>
      </c>
      <c r="AB61" s="66">
        <v>19009.501577870509</v>
      </c>
      <c r="AC61" s="66">
        <v>1211.4606465863258</v>
      </c>
    </row>
    <row r="62" spans="1:29" ht="15.75">
      <c r="A62" s="183">
        <v>5</v>
      </c>
      <c r="B62" s="65" t="s">
        <v>55</v>
      </c>
      <c r="C62" s="66">
        <v>17295.64193038574</v>
      </c>
      <c r="D62" s="66">
        <v>23593.839738267554</v>
      </c>
      <c r="E62" s="66">
        <v>1364.1494101943024</v>
      </c>
      <c r="F62" s="66">
        <v>602.20819662122778</v>
      </c>
      <c r="G62" s="66">
        <v>752.08536767507258</v>
      </c>
      <c r="H62" s="66">
        <v>1248.8793276058866</v>
      </c>
      <c r="I62" s="66">
        <v>1314.1397685882584</v>
      </c>
      <c r="J62" s="66">
        <v>1221.1991387335697</v>
      </c>
      <c r="K62" s="66">
        <v>929.27644982958532</v>
      </c>
      <c r="L62" s="66">
        <v>155.53597991915544</v>
      </c>
      <c r="M62" s="66">
        <v>194.50230266628415</v>
      </c>
      <c r="N62" s="66">
        <v>1250.5293165438804</v>
      </c>
      <c r="O62" s="66">
        <v>1107.8308764761739</v>
      </c>
      <c r="P62" s="66">
        <v>979.82148853202852</v>
      </c>
      <c r="Q62" s="66">
        <v>884.45042410144595</v>
      </c>
      <c r="R62" s="66">
        <v>0</v>
      </c>
      <c r="S62" s="66">
        <v>0</v>
      </c>
      <c r="T62" s="66"/>
      <c r="U62" s="66">
        <v>0</v>
      </c>
      <c r="V62" s="66">
        <v>0</v>
      </c>
      <c r="W62" s="66"/>
      <c r="X62" s="66">
        <v>994.01966227206401</v>
      </c>
      <c r="Y62" s="66">
        <v>1106.6302180894347</v>
      </c>
      <c r="Z62" s="66">
        <v>1113.2880566567194</v>
      </c>
      <c r="AA62" s="66">
        <v>21469.376414262621</v>
      </c>
      <c r="AB62" s="66">
        <v>27848.078253963948</v>
      </c>
      <c r="AC62" s="66">
        <v>1297.1069916806621</v>
      </c>
    </row>
    <row r="63" spans="1:29" ht="15.75">
      <c r="A63" s="183">
        <v>5</v>
      </c>
      <c r="B63" s="65" t="s">
        <v>56</v>
      </c>
      <c r="C63" s="66">
        <v>86.478209651928708</v>
      </c>
      <c r="D63" s="66">
        <v>66.214210141903379</v>
      </c>
      <c r="E63" s="66">
        <v>765.67508055974895</v>
      </c>
      <c r="F63" s="66">
        <v>23.161853716201069</v>
      </c>
      <c r="G63" s="66">
        <v>18.731889605854864</v>
      </c>
      <c r="H63" s="66">
        <v>808.73879247205639</v>
      </c>
      <c r="I63" s="66">
        <v>1.6786456898025202</v>
      </c>
      <c r="J63" s="66">
        <v>1.1996543263421193</v>
      </c>
      <c r="K63" s="66">
        <v>714.65606686974513</v>
      </c>
      <c r="L63" s="66">
        <v>111.09712851368245</v>
      </c>
      <c r="M63" s="66">
        <v>96.800914521414555</v>
      </c>
      <c r="N63" s="66">
        <v>871.31788027710172</v>
      </c>
      <c r="O63" s="66">
        <v>0</v>
      </c>
      <c r="P63" s="66">
        <v>0</v>
      </c>
      <c r="Q63" s="66"/>
      <c r="R63" s="66">
        <v>1.4136706290657608</v>
      </c>
      <c r="S63" s="66">
        <v>0.48339856164357187</v>
      </c>
      <c r="T63" s="66">
        <v>341.94567794269796</v>
      </c>
      <c r="U63" s="66">
        <v>124.04175307024143</v>
      </c>
      <c r="V63" s="66">
        <v>75.778511547965863</v>
      </c>
      <c r="W63" s="66">
        <v>610.9113235851687</v>
      </c>
      <c r="X63" s="66">
        <v>1.0688383465291011</v>
      </c>
      <c r="Y63" s="66">
        <v>0.44265208723577387</v>
      </c>
      <c r="Z63" s="66">
        <v>414.14315707629964</v>
      </c>
      <c r="AA63" s="66">
        <v>348.94009961745104</v>
      </c>
      <c r="AB63" s="66">
        <v>259.65123079236014</v>
      </c>
      <c r="AC63" s="66">
        <v>744.11405016798074</v>
      </c>
    </row>
    <row r="64" spans="1:29" ht="15.75">
      <c r="A64" s="183">
        <v>5</v>
      </c>
      <c r="B64" s="65" t="s">
        <v>57</v>
      </c>
      <c r="C64" s="66">
        <v>124.91296949723036</v>
      </c>
      <c r="D64" s="66">
        <v>112.24815428515038</v>
      </c>
      <c r="E64" s="66">
        <v>898.61088673934057</v>
      </c>
      <c r="F64" s="66">
        <v>63.000242108066914</v>
      </c>
      <c r="G64" s="66">
        <v>79.610530824883142</v>
      </c>
      <c r="H64" s="66">
        <v>1263.6543632375874</v>
      </c>
      <c r="I64" s="66">
        <v>0</v>
      </c>
      <c r="J64" s="66">
        <v>0</v>
      </c>
      <c r="K64" s="66"/>
      <c r="L64" s="66">
        <v>253.30145301119603</v>
      </c>
      <c r="M64" s="66">
        <v>219.71556412302468</v>
      </c>
      <c r="N64" s="66">
        <v>867.40743691396494</v>
      </c>
      <c r="O64" s="66">
        <v>0</v>
      </c>
      <c r="P64" s="66">
        <v>0</v>
      </c>
      <c r="Q64" s="66"/>
      <c r="R64" s="66">
        <v>4.7122354302192022</v>
      </c>
      <c r="S64" s="66">
        <v>5.8007827397228633</v>
      </c>
      <c r="T64" s="66">
        <v>1231.0044405937131</v>
      </c>
      <c r="U64" s="66">
        <v>853.40726112326104</v>
      </c>
      <c r="V64" s="66">
        <v>1404.4284140223008</v>
      </c>
      <c r="W64" s="66">
        <v>1645.6719763243889</v>
      </c>
      <c r="X64" s="66">
        <v>0</v>
      </c>
      <c r="Y64" s="66">
        <v>0</v>
      </c>
      <c r="Z64" s="66"/>
      <c r="AA64" s="66">
        <v>1299.3341611699736</v>
      </c>
      <c r="AB64" s="66">
        <v>1821.8034459950818</v>
      </c>
      <c r="AC64" s="66">
        <v>1402.1054017040969</v>
      </c>
    </row>
    <row r="65" spans="1:29" ht="15.75">
      <c r="A65" s="183">
        <v>5</v>
      </c>
      <c r="B65" s="65" t="s">
        <v>58</v>
      </c>
      <c r="C65" s="66">
        <v>150.85643239280893</v>
      </c>
      <c r="D65" s="66">
        <v>139.29507911333747</v>
      </c>
      <c r="E65" s="66">
        <v>923.3618805901009</v>
      </c>
      <c r="F65" s="66">
        <v>70.412035297251251</v>
      </c>
      <c r="G65" s="66">
        <v>62.751830179613776</v>
      </c>
      <c r="H65" s="66">
        <v>891.20886670440393</v>
      </c>
      <c r="I65" s="66">
        <v>0</v>
      </c>
      <c r="J65" s="66">
        <v>0</v>
      </c>
      <c r="K65" s="66"/>
      <c r="L65" s="66">
        <v>123.54000690721489</v>
      </c>
      <c r="M65" s="66">
        <v>108.0568348146023</v>
      </c>
      <c r="N65" s="66">
        <v>874.67078495275393</v>
      </c>
      <c r="O65" s="66">
        <v>0</v>
      </c>
      <c r="P65" s="66">
        <v>0</v>
      </c>
      <c r="Q65" s="66"/>
      <c r="R65" s="66">
        <v>41.467671785928971</v>
      </c>
      <c r="S65" s="66">
        <v>51.240247534218625</v>
      </c>
      <c r="T65" s="66">
        <v>1235.6673362020226</v>
      </c>
      <c r="U65" s="66">
        <v>277.85352687734081</v>
      </c>
      <c r="V65" s="66">
        <v>337.46697142694137</v>
      </c>
      <c r="W65" s="66">
        <v>1214.5498933181334</v>
      </c>
      <c r="X65" s="66">
        <v>218.04302269193664</v>
      </c>
      <c r="Y65" s="66">
        <v>254.52495016056997</v>
      </c>
      <c r="Z65" s="66">
        <v>1167.3152711709424</v>
      </c>
      <c r="AA65" s="66">
        <v>882.17269595248149</v>
      </c>
      <c r="AB65" s="66">
        <v>953.33591322928351</v>
      </c>
      <c r="AC65" s="66">
        <v>1080.6681249638623</v>
      </c>
    </row>
    <row r="66" spans="1:29" s="45" customFormat="1" ht="15.75">
      <c r="A66" s="183"/>
      <c r="B66" s="64" t="s">
        <v>157</v>
      </c>
      <c r="C66" s="67">
        <v>70840.669075660204</v>
      </c>
      <c r="D66" s="67">
        <v>92128.753628066479</v>
      </c>
      <c r="E66" s="67">
        <v>1300.506542783636</v>
      </c>
      <c r="F66" s="67">
        <v>3492.3443033287967</v>
      </c>
      <c r="G66" s="67">
        <v>3853.6179891644915</v>
      </c>
      <c r="H66" s="67">
        <v>1103.4473277710163</v>
      </c>
      <c r="I66" s="67">
        <v>4850.0870108937088</v>
      </c>
      <c r="J66" s="67">
        <v>4808.630746582231</v>
      </c>
      <c r="K66" s="67">
        <v>991.4524699828346</v>
      </c>
      <c r="L66" s="67">
        <v>1702.4523973436701</v>
      </c>
      <c r="M66" s="67">
        <v>1682.9852022374305</v>
      </c>
      <c r="N66" s="67">
        <v>988.56520444470914</v>
      </c>
      <c r="O66" s="67">
        <v>4676.2878333324006</v>
      </c>
      <c r="P66" s="67">
        <v>5569.3833365564305</v>
      </c>
      <c r="Q66" s="67">
        <v>1190.9838605010752</v>
      </c>
      <c r="R66" s="67">
        <v>313.8631530651802</v>
      </c>
      <c r="S66" s="67">
        <v>371.73349390390678</v>
      </c>
      <c r="T66" s="67">
        <v>1184.3808050533048</v>
      </c>
      <c r="U66" s="67">
        <v>1786.6974112237579</v>
      </c>
      <c r="V66" s="67">
        <v>2372.877791605305</v>
      </c>
      <c r="W66" s="67">
        <v>1328.0803882623059</v>
      </c>
      <c r="X66" s="67">
        <v>0</v>
      </c>
      <c r="Y66" s="67">
        <v>0</v>
      </c>
      <c r="Z66" s="67"/>
      <c r="AA66" s="67">
        <v>87662.401184847709</v>
      </c>
      <c r="AB66" s="67">
        <v>110787.98218811628</v>
      </c>
      <c r="AC66" s="67">
        <v>1263.8027328786629</v>
      </c>
    </row>
    <row r="67" spans="1:29" ht="15.75">
      <c r="A67" s="183" t="s">
        <v>80</v>
      </c>
      <c r="B67" s="65" t="s">
        <v>59</v>
      </c>
      <c r="C67" s="66">
        <v>1.9121771067314253</v>
      </c>
      <c r="D67" s="66">
        <v>0.9760709068273945</v>
      </c>
      <c r="E67" s="66">
        <v>510.45005370649932</v>
      </c>
      <c r="F67" s="66">
        <v>0</v>
      </c>
      <c r="G67" s="66">
        <v>0</v>
      </c>
      <c r="H67" s="66"/>
      <c r="I67" s="66">
        <v>0</v>
      </c>
      <c r="J67" s="66">
        <v>0</v>
      </c>
      <c r="K67" s="66"/>
      <c r="L67" s="66">
        <v>1.7775540562189192</v>
      </c>
      <c r="M67" s="66">
        <v>0.90047362345501902</v>
      </c>
      <c r="N67" s="66">
        <v>506.58016295180329</v>
      </c>
      <c r="O67" s="66">
        <v>0</v>
      </c>
      <c r="P67" s="66">
        <v>0</v>
      </c>
      <c r="Q67" s="66"/>
      <c r="R67" s="66">
        <v>2.8556146707128365</v>
      </c>
      <c r="S67" s="66">
        <v>1.4501956849307158</v>
      </c>
      <c r="T67" s="66">
        <v>507.84011575648225</v>
      </c>
      <c r="U67" s="66">
        <v>11.908008294743178</v>
      </c>
      <c r="V67" s="66">
        <v>10.103801539728783</v>
      </c>
      <c r="W67" s="66">
        <v>848.48794942384552</v>
      </c>
      <c r="X67" s="66">
        <v>362.33619947336524</v>
      </c>
      <c r="Y67" s="66">
        <v>296.57689844796846</v>
      </c>
      <c r="Z67" s="66">
        <v>818.5130243100906</v>
      </c>
      <c r="AA67" s="66">
        <v>380.78955360177162</v>
      </c>
      <c r="AB67" s="66">
        <v>310.0074402029104</v>
      </c>
      <c r="AC67" s="66">
        <v>814.11750209701165</v>
      </c>
    </row>
    <row r="68" spans="1:29" ht="15.75">
      <c r="A68" s="183" t="s">
        <v>80</v>
      </c>
      <c r="B68" s="65" t="s">
        <v>60</v>
      </c>
      <c r="C68" s="66">
        <v>6.8592594157917581</v>
      </c>
      <c r="D68" s="66">
        <v>5.8857075681691891</v>
      </c>
      <c r="E68" s="66">
        <v>858.0674984559987</v>
      </c>
      <c r="F68" s="66">
        <v>0</v>
      </c>
      <c r="G68" s="66">
        <v>0</v>
      </c>
      <c r="H68" s="66"/>
      <c r="I68" s="66">
        <v>0</v>
      </c>
      <c r="J68" s="66">
        <v>0</v>
      </c>
      <c r="K68" s="66"/>
      <c r="L68" s="66">
        <v>32.884750040050008</v>
      </c>
      <c r="M68" s="66">
        <v>29.715629574015633</v>
      </c>
      <c r="N68" s="66">
        <v>903.62947985997357</v>
      </c>
      <c r="O68" s="66">
        <v>0</v>
      </c>
      <c r="P68" s="66">
        <v>0</v>
      </c>
      <c r="Q68" s="66"/>
      <c r="R68" s="66">
        <v>18.085559581181297</v>
      </c>
      <c r="S68" s="66">
        <v>12.56836260273287</v>
      </c>
      <c r="T68" s="66">
        <v>694.93910577202837</v>
      </c>
      <c r="U68" s="66">
        <v>124.04175307024143</v>
      </c>
      <c r="V68" s="66">
        <v>114.17295739893522</v>
      </c>
      <c r="W68" s="66">
        <v>920.43972753498758</v>
      </c>
      <c r="X68" s="66">
        <v>327.06453403790493</v>
      </c>
      <c r="Y68" s="66">
        <v>319.8161330278466</v>
      </c>
      <c r="Z68" s="66">
        <v>977.83800976348516</v>
      </c>
      <c r="AA68" s="66">
        <v>508.9358561451694</v>
      </c>
      <c r="AB68" s="66">
        <v>482.15879017169954</v>
      </c>
      <c r="AC68" s="66">
        <v>947.38616733297727</v>
      </c>
    </row>
    <row r="69" spans="1:29" ht="15.75">
      <c r="A69" s="183" t="s">
        <v>80</v>
      </c>
      <c r="B69" s="65" t="s">
        <v>61</v>
      </c>
      <c r="C69" s="66">
        <v>21.1391179149159</v>
      </c>
      <c r="D69" s="66">
        <v>16.676171443146036</v>
      </c>
      <c r="E69" s="66">
        <v>788.87735572822646</v>
      </c>
      <c r="F69" s="66">
        <v>0</v>
      </c>
      <c r="G69" s="66">
        <v>0</v>
      </c>
      <c r="H69" s="66"/>
      <c r="I69" s="66">
        <v>0</v>
      </c>
      <c r="J69" s="66">
        <v>0</v>
      </c>
      <c r="K69" s="66"/>
      <c r="L69" s="66">
        <v>57.770506827114879</v>
      </c>
      <c r="M69" s="66">
        <v>42.322260302385899</v>
      </c>
      <c r="N69" s="66">
        <v>732.59285103799255</v>
      </c>
      <c r="O69" s="66">
        <v>0</v>
      </c>
      <c r="P69" s="66">
        <v>0</v>
      </c>
      <c r="Q69" s="66"/>
      <c r="R69" s="66">
        <v>40.930476946883978</v>
      </c>
      <c r="S69" s="66">
        <v>37.705087808198613</v>
      </c>
      <c r="T69" s="66">
        <v>921.19834951175881</v>
      </c>
      <c r="U69" s="66">
        <v>34.731690859667602</v>
      </c>
      <c r="V69" s="66">
        <v>26.26988400329483</v>
      </c>
      <c r="W69" s="66">
        <v>756.36640062925653</v>
      </c>
      <c r="X69" s="66">
        <v>133.60479331613763</v>
      </c>
      <c r="Y69" s="66">
        <v>144.96855856971595</v>
      </c>
      <c r="Z69" s="66">
        <v>1085.0550715399052</v>
      </c>
      <c r="AA69" s="66">
        <v>288.17658586471998</v>
      </c>
      <c r="AB69" s="66">
        <v>267.94196212674132</v>
      </c>
      <c r="AC69" s="66">
        <v>929.78394244882384</v>
      </c>
    </row>
    <row r="70" spans="1:29" ht="15.75">
      <c r="A70" s="183" t="s">
        <v>80</v>
      </c>
      <c r="B70" s="65" t="s">
        <v>62</v>
      </c>
      <c r="C70" s="66">
        <v>20.658683416849637</v>
      </c>
      <c r="D70" s="66">
        <v>17.657122704507568</v>
      </c>
      <c r="E70" s="66">
        <v>854.70706667134766</v>
      </c>
      <c r="F70" s="66">
        <v>0</v>
      </c>
      <c r="G70" s="66">
        <v>0</v>
      </c>
      <c r="H70" s="66"/>
      <c r="I70" s="66">
        <v>0</v>
      </c>
      <c r="J70" s="66">
        <v>0</v>
      </c>
      <c r="K70" s="66"/>
      <c r="L70" s="66">
        <v>0</v>
      </c>
      <c r="M70" s="66">
        <v>0</v>
      </c>
      <c r="N70" s="66"/>
      <c r="O70" s="66">
        <v>0</v>
      </c>
      <c r="P70" s="66">
        <v>0</v>
      </c>
      <c r="Q70" s="66"/>
      <c r="R70" s="66">
        <v>0</v>
      </c>
      <c r="S70" s="66">
        <v>0</v>
      </c>
      <c r="T70" s="66"/>
      <c r="U70" s="66">
        <v>57.555373424592027</v>
      </c>
      <c r="V70" s="66">
        <v>80.830412317830266</v>
      </c>
      <c r="W70" s="66">
        <v>1404.3938473222272</v>
      </c>
      <c r="X70" s="66">
        <v>2298.0024450375672</v>
      </c>
      <c r="Y70" s="66">
        <v>4537.1838941666829</v>
      </c>
      <c r="Z70" s="66">
        <v>1974.4034232707311</v>
      </c>
      <c r="AA70" s="66">
        <v>2376.2165018790088</v>
      </c>
      <c r="AB70" s="66">
        <v>4635.6714291890203</v>
      </c>
      <c r="AC70" s="66">
        <v>1950.8624005949512</v>
      </c>
    </row>
    <row r="71" spans="1:29" ht="15.75">
      <c r="A71" s="183" t="s">
        <v>80</v>
      </c>
      <c r="B71" s="65" t="s">
        <v>63</v>
      </c>
      <c r="C71" s="66">
        <v>45.160842818229433</v>
      </c>
      <c r="D71" s="66">
        <v>23.542830272676756</v>
      </c>
      <c r="E71" s="66">
        <v>521.31069314706315</v>
      </c>
      <c r="F71" s="66">
        <v>0</v>
      </c>
      <c r="G71" s="66">
        <v>0</v>
      </c>
      <c r="H71" s="66"/>
      <c r="I71" s="66">
        <v>0</v>
      </c>
      <c r="J71" s="66">
        <v>0</v>
      </c>
      <c r="K71" s="66"/>
      <c r="L71" s="66">
        <v>28.440864899502706</v>
      </c>
      <c r="M71" s="66">
        <v>22.511840586375481</v>
      </c>
      <c r="N71" s="66">
        <v>791.53150461219286</v>
      </c>
      <c r="O71" s="66">
        <v>0</v>
      </c>
      <c r="P71" s="66">
        <v>0</v>
      </c>
      <c r="Q71" s="66"/>
      <c r="R71" s="66">
        <v>30.15830675340289</v>
      </c>
      <c r="S71" s="66">
        <v>129.55081452047725</v>
      </c>
      <c r="T71" s="66">
        <v>4295.692579155143</v>
      </c>
      <c r="U71" s="66">
        <v>52.593703301782362</v>
      </c>
      <c r="V71" s="66">
        <v>42.435966466860883</v>
      </c>
      <c r="W71" s="66">
        <v>806.8640122822984</v>
      </c>
      <c r="X71" s="66">
        <v>210.56115426623293</v>
      </c>
      <c r="Y71" s="66">
        <v>459.25154050711541</v>
      </c>
      <c r="Z71" s="66">
        <v>2181.0838856175678</v>
      </c>
      <c r="AA71" s="66">
        <v>366.91487203915034</v>
      </c>
      <c r="AB71" s="66">
        <v>677.29299235350572</v>
      </c>
      <c r="AC71" s="66">
        <v>1845.9131639701909</v>
      </c>
    </row>
    <row r="72" spans="1:29" ht="15.75">
      <c r="A72" s="183" t="s">
        <v>80</v>
      </c>
      <c r="B72" s="65" t="s">
        <v>158</v>
      </c>
      <c r="C72" s="66">
        <v>86.478209651928708</v>
      </c>
      <c r="D72" s="66">
        <v>66.214210141903379</v>
      </c>
      <c r="E72" s="66">
        <v>765.67508055974895</v>
      </c>
      <c r="F72" s="66">
        <v>23.161853716201069</v>
      </c>
      <c r="G72" s="66">
        <v>18.731889605854864</v>
      </c>
      <c r="H72" s="66">
        <v>808.73879247205639</v>
      </c>
      <c r="I72" s="66">
        <v>1.6786456898025202</v>
      </c>
      <c r="J72" s="66">
        <v>1.1996543263421193</v>
      </c>
      <c r="K72" s="66">
        <v>714.65606686974513</v>
      </c>
      <c r="L72" s="66">
        <v>111.09712851368245</v>
      </c>
      <c r="M72" s="66">
        <v>96.800914521414555</v>
      </c>
      <c r="N72" s="66">
        <v>871.31788027710172</v>
      </c>
      <c r="O72" s="66">
        <v>0</v>
      </c>
      <c r="P72" s="66">
        <v>0</v>
      </c>
      <c r="Q72" s="66"/>
      <c r="R72" s="66">
        <v>1.4136706290657608</v>
      </c>
      <c r="S72" s="66">
        <v>0.48339856164357187</v>
      </c>
      <c r="T72" s="66">
        <v>341.94567794269796</v>
      </c>
      <c r="U72" s="66">
        <v>124.04175307024143</v>
      </c>
      <c r="V72" s="66">
        <v>75.778511547965863</v>
      </c>
      <c r="W72" s="66">
        <v>610.9113235851687</v>
      </c>
      <c r="X72" s="66">
        <v>1.0688383465291011</v>
      </c>
      <c r="Y72" s="66">
        <v>0.44265208723577387</v>
      </c>
      <c r="Z72" s="66">
        <v>414.14315707629964</v>
      </c>
      <c r="AA72" s="66">
        <v>348.94009961745104</v>
      </c>
      <c r="AB72" s="66">
        <v>259.65123079236014</v>
      </c>
      <c r="AC72" s="66">
        <v>744.11405016798074</v>
      </c>
    </row>
    <row r="73" spans="1:29" ht="15.75">
      <c r="A73" s="183" t="s">
        <v>80</v>
      </c>
      <c r="B73" s="65" t="s">
        <v>65</v>
      </c>
      <c r="C73" s="66">
        <v>946.45596119055313</v>
      </c>
      <c r="D73" s="66">
        <v>701.38015187349515</v>
      </c>
      <c r="E73" s="66">
        <v>741.05946883278591</v>
      </c>
      <c r="F73" s="66">
        <v>319.63358128357481</v>
      </c>
      <c r="G73" s="66">
        <v>324.99828466158181</v>
      </c>
      <c r="H73" s="66">
        <v>1016.7839166224761</v>
      </c>
      <c r="I73" s="66">
        <v>11.510713301502994</v>
      </c>
      <c r="J73" s="66">
        <v>10.772406195725154</v>
      </c>
      <c r="K73" s="66">
        <v>935.85913518657117</v>
      </c>
      <c r="L73" s="66">
        <v>95.099142007712189</v>
      </c>
      <c r="M73" s="66">
        <v>76.540257993676633</v>
      </c>
      <c r="N73" s="66">
        <v>804.84698786735112</v>
      </c>
      <c r="O73" s="66">
        <v>0</v>
      </c>
      <c r="P73" s="66">
        <v>0</v>
      </c>
      <c r="Q73" s="66"/>
      <c r="R73" s="66">
        <v>65.971296023068817</v>
      </c>
      <c r="S73" s="66">
        <v>35.771493561624318</v>
      </c>
      <c r="T73" s="66">
        <v>542.22814645199264</v>
      </c>
      <c r="U73" s="66">
        <v>1468.6543563516586</v>
      </c>
      <c r="V73" s="66">
        <v>1909.6184910087397</v>
      </c>
      <c r="W73" s="66">
        <v>1300.2504522251902</v>
      </c>
      <c r="X73" s="66">
        <v>686.19421847168292</v>
      </c>
      <c r="Y73" s="66">
        <v>731.26124811349837</v>
      </c>
      <c r="Z73" s="66">
        <v>1065.6767842524096</v>
      </c>
      <c r="AA73" s="66">
        <v>3593.5192686297532</v>
      </c>
      <c r="AB73" s="66">
        <v>3790.3423334083413</v>
      </c>
      <c r="AC73" s="66">
        <v>1054.7716736895748</v>
      </c>
    </row>
    <row r="74" spans="1:29" ht="15.75">
      <c r="A74" s="183" t="s">
        <v>80</v>
      </c>
      <c r="B74" s="65" t="s">
        <v>66</v>
      </c>
      <c r="C74" s="66">
        <v>490.04318802759593</v>
      </c>
      <c r="D74" s="66">
        <v>322.24248935726308</v>
      </c>
      <c r="E74" s="66">
        <v>657.57977506896088</v>
      </c>
      <c r="F74" s="66">
        <v>23.161853716201069</v>
      </c>
      <c r="G74" s="66">
        <v>19.668484086147604</v>
      </c>
      <c r="H74" s="66">
        <v>849.1757320956591</v>
      </c>
      <c r="I74" s="66">
        <v>0</v>
      </c>
      <c r="J74" s="66">
        <v>0</v>
      </c>
      <c r="K74" s="66"/>
      <c r="L74" s="66">
        <v>0</v>
      </c>
      <c r="M74" s="66">
        <v>0</v>
      </c>
      <c r="N74" s="66"/>
      <c r="O74" s="66">
        <v>0</v>
      </c>
      <c r="P74" s="66">
        <v>0</v>
      </c>
      <c r="Q74" s="66"/>
      <c r="R74" s="66">
        <v>0</v>
      </c>
      <c r="S74" s="66">
        <v>0</v>
      </c>
      <c r="T74" s="66"/>
      <c r="U74" s="66">
        <v>0</v>
      </c>
      <c r="V74" s="66">
        <v>0</v>
      </c>
      <c r="W74" s="66"/>
      <c r="X74" s="66">
        <v>128.26060158349213</v>
      </c>
      <c r="Y74" s="66">
        <v>110.66302180894345</v>
      </c>
      <c r="Z74" s="66">
        <v>862.79824390895737</v>
      </c>
      <c r="AA74" s="66">
        <v>641.46564332728917</v>
      </c>
      <c r="AB74" s="66">
        <v>452.57399525235417</v>
      </c>
      <c r="AC74" s="66">
        <v>705.53115347666642</v>
      </c>
    </row>
    <row r="75" spans="1:29" ht="15.75">
      <c r="A75" s="183" t="s">
        <v>80</v>
      </c>
      <c r="B75" s="65" t="s">
        <v>67</v>
      </c>
      <c r="C75" s="66">
        <v>298.83025779722033</v>
      </c>
      <c r="D75" s="66">
        <v>272.70445065850572</v>
      </c>
      <c r="E75" s="66">
        <v>912.57308636917548</v>
      </c>
      <c r="F75" s="66">
        <v>127.38789077704457</v>
      </c>
      <c r="G75" s="66">
        <v>129.25003828039851</v>
      </c>
      <c r="H75" s="66">
        <v>1014.6179318300599</v>
      </c>
      <c r="I75" s="66">
        <v>0</v>
      </c>
      <c r="J75" s="66">
        <v>0</v>
      </c>
      <c r="K75" s="66"/>
      <c r="L75" s="66">
        <v>112.87468256990138</v>
      </c>
      <c r="M75" s="66">
        <v>72.938363499856564</v>
      </c>
      <c r="N75" s="66">
        <v>646.18886927710366</v>
      </c>
      <c r="O75" s="66">
        <v>0</v>
      </c>
      <c r="P75" s="66">
        <v>0</v>
      </c>
      <c r="Q75" s="66"/>
      <c r="R75" s="66">
        <v>0</v>
      </c>
      <c r="S75" s="66">
        <v>0</v>
      </c>
      <c r="T75" s="66"/>
      <c r="U75" s="66">
        <v>238.16016589486352</v>
      </c>
      <c r="V75" s="66">
        <v>128.31827955455555</v>
      </c>
      <c r="W75" s="66">
        <v>538.78984788414198</v>
      </c>
      <c r="X75" s="66">
        <v>269.34726332533347</v>
      </c>
      <c r="Y75" s="66">
        <v>522.32946293821317</v>
      </c>
      <c r="Z75" s="66">
        <v>1939.2417672620379</v>
      </c>
      <c r="AA75" s="66">
        <v>1046.6002603643633</v>
      </c>
      <c r="AB75" s="66">
        <v>1125.5405949315295</v>
      </c>
      <c r="AC75" s="66">
        <v>1075.4254872244003</v>
      </c>
    </row>
    <row r="76" spans="1:29" ht="15.75">
      <c r="A76" s="183" t="s">
        <v>80</v>
      </c>
      <c r="B76" s="65" t="s">
        <v>68</v>
      </c>
      <c r="C76" s="66">
        <v>1657.4990183286336</v>
      </c>
      <c r="D76" s="66">
        <v>1917.7597159617944</v>
      </c>
      <c r="E76" s="66">
        <v>1157.0201217347319</v>
      </c>
      <c r="F76" s="66">
        <v>598.50230002663568</v>
      </c>
      <c r="G76" s="66">
        <v>697.76288781809365</v>
      </c>
      <c r="H76" s="66">
        <v>1165.8482979715209</v>
      </c>
      <c r="I76" s="66">
        <v>40.287496555260482</v>
      </c>
      <c r="J76" s="66">
        <v>59.737888903566756</v>
      </c>
      <c r="K76" s="66">
        <v>1482.7897986072944</v>
      </c>
      <c r="L76" s="66">
        <v>213.30648674627034</v>
      </c>
      <c r="M76" s="66">
        <v>238.62551021558005</v>
      </c>
      <c r="N76" s="66">
        <v>1118.6978598518988</v>
      </c>
      <c r="O76" s="66">
        <v>171.9047911773373</v>
      </c>
      <c r="P76" s="66">
        <v>173.54052234696624</v>
      </c>
      <c r="Q76" s="66">
        <v>1009.5153320534361</v>
      </c>
      <c r="R76" s="66">
        <v>0</v>
      </c>
      <c r="S76" s="66">
        <v>0</v>
      </c>
      <c r="T76" s="66"/>
      <c r="U76" s="66">
        <v>330.44723017912321</v>
      </c>
      <c r="V76" s="66">
        <v>342.51887219680572</v>
      </c>
      <c r="W76" s="66">
        <v>1036.5312247015625</v>
      </c>
      <c r="X76" s="66">
        <v>443.56791380957702</v>
      </c>
      <c r="Y76" s="66">
        <v>626.3527034386201</v>
      </c>
      <c r="Z76" s="66">
        <v>1412.0784753324431</v>
      </c>
      <c r="AA76" s="66">
        <v>3455.5152368228378</v>
      </c>
      <c r="AB76" s="66">
        <v>4056.2981008814268</v>
      </c>
      <c r="AC76" s="66">
        <v>1173.8620214017567</v>
      </c>
    </row>
    <row r="77" spans="1:29" s="45" customFormat="1" ht="15.75">
      <c r="A77" s="183"/>
      <c r="B77" s="64" t="s">
        <v>102</v>
      </c>
      <c r="C77" s="67">
        <v>3575.0367156684492</v>
      </c>
      <c r="D77" s="67">
        <v>3345.0389208882889</v>
      </c>
      <c r="E77" s="67">
        <v>935.66561323072835</v>
      </c>
      <c r="F77" s="67">
        <v>1091.8474795196571</v>
      </c>
      <c r="G77" s="67">
        <v>1190.4115844520761</v>
      </c>
      <c r="H77" s="67">
        <v>1090.2727778203791</v>
      </c>
      <c r="I77" s="67">
        <v>53.476855546566</v>
      </c>
      <c r="J77" s="67">
        <v>71.709949425634036</v>
      </c>
      <c r="K77" s="67">
        <v>1340.9529915832695</v>
      </c>
      <c r="L77" s="67">
        <v>653.2511156604528</v>
      </c>
      <c r="M77" s="67">
        <v>580.35525031675991</v>
      </c>
      <c r="N77" s="67">
        <v>888.4106531222784</v>
      </c>
      <c r="O77" s="67">
        <v>171.9047911773373</v>
      </c>
      <c r="P77" s="67">
        <v>173.54052234696624</v>
      </c>
      <c r="Q77" s="67">
        <v>1009.5153320534361</v>
      </c>
      <c r="R77" s="67">
        <v>159.41492460431559</v>
      </c>
      <c r="S77" s="67">
        <v>217.52935273960739</v>
      </c>
      <c r="T77" s="67">
        <v>1364.5482270843702</v>
      </c>
      <c r="U77" s="67">
        <v>0</v>
      </c>
      <c r="V77" s="67">
        <v>0</v>
      </c>
      <c r="W77" s="67"/>
      <c r="X77" s="67">
        <v>4860.0079616678231</v>
      </c>
      <c r="Y77" s="67">
        <v>7748.8461131058402</v>
      </c>
      <c r="Z77" s="67">
        <v>1594.4101685065236</v>
      </c>
      <c r="AA77" s="67">
        <v>10564.939843844601</v>
      </c>
      <c r="AB77" s="67">
        <v>13327.431693275172</v>
      </c>
      <c r="AC77" s="67">
        <v>1261.4772909511707</v>
      </c>
    </row>
    <row r="78" spans="1:29" ht="15.75">
      <c r="A78" s="183" t="s">
        <v>81</v>
      </c>
      <c r="B78" s="65" t="s">
        <v>69</v>
      </c>
      <c r="C78" s="66">
        <v>68.221698725410434</v>
      </c>
      <c r="D78" s="66">
        <v>31.880915994249776</v>
      </c>
      <c r="E78" s="66">
        <v>467.31342944961204</v>
      </c>
      <c r="F78" s="66">
        <v>0</v>
      </c>
      <c r="G78" s="66">
        <v>0</v>
      </c>
      <c r="H78" s="66"/>
      <c r="I78" s="66">
        <v>0</v>
      </c>
      <c r="J78" s="66">
        <v>0</v>
      </c>
      <c r="K78" s="66"/>
      <c r="L78" s="66">
        <v>87.100148754727044</v>
      </c>
      <c r="M78" s="66">
        <v>66.184811323943904</v>
      </c>
      <c r="N78" s="66">
        <v>759.87024442770496</v>
      </c>
      <c r="O78" s="66">
        <v>0</v>
      </c>
      <c r="P78" s="66">
        <v>0</v>
      </c>
      <c r="Q78" s="66"/>
      <c r="R78" s="66">
        <v>75.395766883507235</v>
      </c>
      <c r="S78" s="66">
        <v>45.410460880797146</v>
      </c>
      <c r="T78" s="66">
        <v>602.29456848631969</v>
      </c>
      <c r="U78" s="66">
        <v>217.321151379063</v>
      </c>
      <c r="V78" s="66">
        <v>153.47674538848017</v>
      </c>
      <c r="W78" s="66">
        <v>706.22092886291568</v>
      </c>
      <c r="X78" s="66">
        <v>39.547018821576742</v>
      </c>
      <c r="Y78" s="66">
        <v>36.850786262378172</v>
      </c>
      <c r="Z78" s="66">
        <v>931.822103421674</v>
      </c>
      <c r="AA78" s="66">
        <v>487.58578456428444</v>
      </c>
      <c r="AB78" s="66">
        <v>333.80371984984913</v>
      </c>
      <c r="AC78" s="66">
        <v>684.60511035641093</v>
      </c>
    </row>
    <row r="79" spans="1:29" ht="15.75">
      <c r="A79" s="183" t="s">
        <v>81</v>
      </c>
      <c r="B79" s="65" t="s">
        <v>70</v>
      </c>
      <c r="C79" s="66">
        <v>234.24169557459956</v>
      </c>
      <c r="D79" s="66">
        <v>120.46081489519608</v>
      </c>
      <c r="E79" s="66">
        <v>514.258636148032</v>
      </c>
      <c r="F79" s="66">
        <v>1.8529482972960853</v>
      </c>
      <c r="G79" s="66">
        <v>0.93659448029274284</v>
      </c>
      <c r="H79" s="66">
        <v>505.46174529503509</v>
      </c>
      <c r="I79" s="66">
        <v>2.8776783253757485</v>
      </c>
      <c r="J79" s="66">
        <v>1.958619308313664</v>
      </c>
      <c r="K79" s="66">
        <v>680.62482559023351</v>
      </c>
      <c r="L79" s="66">
        <v>428.39052754875962</v>
      </c>
      <c r="M79" s="66">
        <v>220.61603774647972</v>
      </c>
      <c r="N79" s="66">
        <v>514.98813246137684</v>
      </c>
      <c r="O79" s="66">
        <v>0</v>
      </c>
      <c r="P79" s="66">
        <v>0</v>
      </c>
      <c r="Q79" s="66"/>
      <c r="R79" s="66">
        <v>56.546825162630427</v>
      </c>
      <c r="S79" s="66">
        <v>40.605479178060044</v>
      </c>
      <c r="T79" s="66">
        <v>718.08592367966594</v>
      </c>
      <c r="U79" s="66">
        <v>168.69678417552834</v>
      </c>
      <c r="V79" s="66">
        <v>146.50512232606732</v>
      </c>
      <c r="W79" s="66">
        <v>868.45237176323008</v>
      </c>
      <c r="X79" s="66">
        <v>0</v>
      </c>
      <c r="Y79" s="66">
        <v>0</v>
      </c>
      <c r="Z79" s="66"/>
      <c r="AA79" s="66">
        <v>892.60645908418974</v>
      </c>
      <c r="AB79" s="66">
        <v>531.08266793440953</v>
      </c>
      <c r="AC79" s="66">
        <v>594.97963803589096</v>
      </c>
    </row>
    <row r="80" spans="1:29" ht="15.75">
      <c r="A80" s="183" t="s">
        <v>81</v>
      </c>
      <c r="B80" s="65" t="s">
        <v>71</v>
      </c>
      <c r="C80" s="66">
        <v>69.182567721542966</v>
      </c>
      <c r="D80" s="66">
        <v>56.502792654424212</v>
      </c>
      <c r="E80" s="66">
        <v>816.72008593039891</v>
      </c>
      <c r="F80" s="66">
        <v>0.92647414864804267</v>
      </c>
      <c r="G80" s="66">
        <v>0.93659448029274284</v>
      </c>
      <c r="H80" s="66">
        <v>1010.9234905900702</v>
      </c>
      <c r="I80" s="66">
        <v>1.9184522169171656</v>
      </c>
      <c r="J80" s="66">
        <v>1.958619308313664</v>
      </c>
      <c r="K80" s="66">
        <v>1020.9372383853504</v>
      </c>
      <c r="L80" s="66">
        <v>217.75037188681762</v>
      </c>
      <c r="M80" s="66">
        <v>158.48335772808335</v>
      </c>
      <c r="N80" s="66">
        <v>727.82129534299895</v>
      </c>
      <c r="O80" s="66">
        <v>0</v>
      </c>
      <c r="P80" s="66">
        <v>0</v>
      </c>
      <c r="Q80" s="66"/>
      <c r="R80" s="66">
        <v>141.36706290657608</v>
      </c>
      <c r="S80" s="66">
        <v>108.76467636980369</v>
      </c>
      <c r="T80" s="66">
        <v>769.37777537107058</v>
      </c>
      <c r="U80" s="66">
        <v>750.20452256882015</v>
      </c>
      <c r="V80" s="66">
        <v>606.2280923837269</v>
      </c>
      <c r="W80" s="66">
        <v>808.08376135604328</v>
      </c>
      <c r="X80" s="66">
        <v>61.992624098687855</v>
      </c>
      <c r="Y80" s="66">
        <v>81.890636138618177</v>
      </c>
      <c r="Z80" s="66">
        <v>1320.9738630881973</v>
      </c>
      <c r="AA80" s="66">
        <v>1243.3420755480099</v>
      </c>
      <c r="AB80" s="66">
        <v>1014.7647690632627</v>
      </c>
      <c r="AC80" s="66">
        <v>816.15895498107352</v>
      </c>
    </row>
    <row r="81" spans="1:29" ht="15.75">
      <c r="A81" s="183" t="s">
        <v>81</v>
      </c>
      <c r="B81" s="65" t="s">
        <v>72</v>
      </c>
      <c r="C81" s="66">
        <v>24.982593899446073</v>
      </c>
      <c r="D81" s="66">
        <v>20.599976488592162</v>
      </c>
      <c r="E81" s="66">
        <v>824.57316367972965</v>
      </c>
      <c r="F81" s="66">
        <v>6.0220819662122782</v>
      </c>
      <c r="G81" s="66">
        <v>2.8097834408782294</v>
      </c>
      <c r="H81" s="66">
        <v>466.58007258003249</v>
      </c>
      <c r="I81" s="66">
        <v>7.1941958134393715</v>
      </c>
      <c r="J81" s="66">
        <v>8.4710285084565982</v>
      </c>
      <c r="K81" s="66">
        <v>1177.4809482711041</v>
      </c>
      <c r="L81" s="66">
        <v>109.31957445746355</v>
      </c>
      <c r="M81" s="66">
        <v>66.454953410980409</v>
      </c>
      <c r="N81" s="66">
        <v>607.89619554216392</v>
      </c>
      <c r="O81" s="66">
        <v>0</v>
      </c>
      <c r="P81" s="66">
        <v>0</v>
      </c>
      <c r="Q81" s="66"/>
      <c r="R81" s="66">
        <v>90.427797905906488</v>
      </c>
      <c r="S81" s="66">
        <v>60.424820205446494</v>
      </c>
      <c r="T81" s="66">
        <v>668.21067862695043</v>
      </c>
      <c r="U81" s="66">
        <v>306.63121358963684</v>
      </c>
      <c r="V81" s="66">
        <v>280.88568280446015</v>
      </c>
      <c r="W81" s="66">
        <v>916.03747549448167</v>
      </c>
      <c r="X81" s="66">
        <v>4.7028887247280453</v>
      </c>
      <c r="Y81" s="66">
        <v>3.6518797196951343</v>
      </c>
      <c r="Z81" s="66">
        <v>776.51841951806171</v>
      </c>
      <c r="AA81" s="66">
        <v>549.28034635683264</v>
      </c>
      <c r="AB81" s="66">
        <v>443.2981245785092</v>
      </c>
      <c r="AC81" s="66">
        <v>807.05258711464342</v>
      </c>
    </row>
    <row r="82" spans="1:29" ht="15.75">
      <c r="A82" s="183" t="s">
        <v>81</v>
      </c>
      <c r="B82" s="65" t="s">
        <v>73</v>
      </c>
      <c r="C82" s="66">
        <v>826.3473366739853</v>
      </c>
      <c r="D82" s="66">
        <v>936.80845460026262</v>
      </c>
      <c r="E82" s="66">
        <v>1133.6739564876905</v>
      </c>
      <c r="F82" s="66">
        <v>1.3897112229720643</v>
      </c>
      <c r="G82" s="66">
        <v>1.4048917204391147</v>
      </c>
      <c r="H82" s="66">
        <v>1010.9234905900704</v>
      </c>
      <c r="I82" s="66">
        <v>0.9592261084585828</v>
      </c>
      <c r="J82" s="66">
        <v>0.97930965415683202</v>
      </c>
      <c r="K82" s="66">
        <v>1020.9372383853504</v>
      </c>
      <c r="L82" s="66">
        <v>649.69600754801502</v>
      </c>
      <c r="M82" s="66">
        <v>745.59216022075589</v>
      </c>
      <c r="N82" s="66">
        <v>1147.601572979735</v>
      </c>
      <c r="O82" s="66">
        <v>0</v>
      </c>
      <c r="P82" s="66">
        <v>0</v>
      </c>
      <c r="Q82" s="66"/>
      <c r="R82" s="66">
        <v>71.390366767820908</v>
      </c>
      <c r="S82" s="66">
        <v>63.325211575307925</v>
      </c>
      <c r="T82" s="66">
        <v>887.02740218798908</v>
      </c>
      <c r="U82" s="66">
        <v>2329.0079556468531</v>
      </c>
      <c r="V82" s="66">
        <v>4506.2954867190365</v>
      </c>
      <c r="W82" s="66">
        <v>1934.8562016686924</v>
      </c>
      <c r="X82" s="66">
        <v>1.0688383465291011</v>
      </c>
      <c r="Y82" s="66">
        <v>2.2132604361788695</v>
      </c>
      <c r="Z82" s="66">
        <v>2070.7157853814979</v>
      </c>
      <c r="AA82" s="66">
        <v>3879.8594423146342</v>
      </c>
      <c r="AB82" s="66">
        <v>6256.618774926138</v>
      </c>
      <c r="AC82" s="66">
        <v>1612.5890300792917</v>
      </c>
    </row>
    <row r="83" spans="1:29" ht="15.75">
      <c r="A83" s="183" t="s">
        <v>81</v>
      </c>
      <c r="B83" s="65" t="s">
        <v>74</v>
      </c>
      <c r="C83" s="66">
        <v>288.26069883976237</v>
      </c>
      <c r="D83" s="66">
        <v>308.99964732888242</v>
      </c>
      <c r="E83" s="66">
        <v>1071.9451127836485</v>
      </c>
      <c r="F83" s="66">
        <v>0</v>
      </c>
      <c r="G83" s="66">
        <v>0</v>
      </c>
      <c r="H83" s="66"/>
      <c r="I83" s="66">
        <v>0</v>
      </c>
      <c r="J83" s="66">
        <v>0</v>
      </c>
      <c r="K83" s="66"/>
      <c r="L83" s="66">
        <v>364.39858152487847</v>
      </c>
      <c r="M83" s="66">
        <v>184.59709280827894</v>
      </c>
      <c r="N83" s="66">
        <v>506.5801629518034</v>
      </c>
      <c r="O83" s="66">
        <v>0</v>
      </c>
      <c r="P83" s="66">
        <v>0</v>
      </c>
      <c r="Q83" s="66"/>
      <c r="R83" s="66">
        <v>142.78073353564182</v>
      </c>
      <c r="S83" s="66">
        <v>101.51369794515011</v>
      </c>
      <c r="T83" s="66">
        <v>710.97616205907525</v>
      </c>
      <c r="U83" s="66">
        <v>1041.9507257900279</v>
      </c>
      <c r="V83" s="66">
        <v>1262.9751924660975</v>
      </c>
      <c r="W83" s="66">
        <v>1212.1256420340649</v>
      </c>
      <c r="X83" s="66">
        <v>0</v>
      </c>
      <c r="Y83" s="66">
        <v>0</v>
      </c>
      <c r="Z83" s="66"/>
      <c r="AA83" s="66">
        <v>1837.3907396903105</v>
      </c>
      <c r="AB83" s="66">
        <v>1858.085630548409</v>
      </c>
      <c r="AC83" s="66">
        <v>1011.2631953623466</v>
      </c>
    </row>
    <row r="84" spans="1:29" ht="15.75">
      <c r="A84" s="183" t="s">
        <v>81</v>
      </c>
      <c r="B84" s="65" t="s">
        <v>75</v>
      </c>
      <c r="C84" s="66">
        <v>326.69545868506395</v>
      </c>
      <c r="D84" s="66">
        <v>343.33294147653606</v>
      </c>
      <c r="E84" s="66">
        <v>1050.92658116044</v>
      </c>
      <c r="F84" s="66">
        <v>1.3897112229720643</v>
      </c>
      <c r="G84" s="66">
        <v>1.2175728243805661</v>
      </c>
      <c r="H84" s="66">
        <v>876.13369184472765</v>
      </c>
      <c r="I84" s="66">
        <v>0</v>
      </c>
      <c r="J84" s="66">
        <v>0</v>
      </c>
      <c r="K84" s="66"/>
      <c r="L84" s="66">
        <v>177.75540562189195</v>
      </c>
      <c r="M84" s="66">
        <v>108.0568348146023</v>
      </c>
      <c r="N84" s="66">
        <v>607.89619554216392</v>
      </c>
      <c r="O84" s="66">
        <v>0</v>
      </c>
      <c r="P84" s="66">
        <v>0</v>
      </c>
      <c r="Q84" s="66"/>
      <c r="R84" s="66">
        <v>106.60961437327923</v>
      </c>
      <c r="S84" s="66">
        <v>85.078146849268649</v>
      </c>
      <c r="T84" s="66">
        <v>798.03446761732914</v>
      </c>
      <c r="U84" s="66">
        <v>869.28460551625199</v>
      </c>
      <c r="V84" s="66">
        <v>807.29374302432961</v>
      </c>
      <c r="W84" s="66">
        <v>928.68749532829111</v>
      </c>
      <c r="X84" s="66">
        <v>114.36570307861383</v>
      </c>
      <c r="Y84" s="66">
        <v>133.9022563888216</v>
      </c>
      <c r="Z84" s="66">
        <v>1170.825280519445</v>
      </c>
      <c r="AA84" s="66">
        <v>1596.1004984980732</v>
      </c>
      <c r="AB84" s="66">
        <v>1478.8814953779388</v>
      </c>
      <c r="AC84" s="66">
        <v>926.55913381993344</v>
      </c>
    </row>
    <row r="85" spans="1:29" ht="15.75">
      <c r="A85" s="183" t="s">
        <v>81</v>
      </c>
      <c r="B85" s="65" t="s">
        <v>76</v>
      </c>
      <c r="C85" s="66">
        <v>20178.248918783363</v>
      </c>
      <c r="D85" s="66">
        <v>27074.254813578271</v>
      </c>
      <c r="E85" s="66">
        <v>1341.7544268856557</v>
      </c>
      <c r="F85" s="66">
        <v>127.85343251342989</v>
      </c>
      <c r="G85" s="66">
        <v>135.80619964244772</v>
      </c>
      <c r="H85" s="66">
        <v>1062.2022183736246</v>
      </c>
      <c r="I85" s="66">
        <v>85.371123652813864</v>
      </c>
      <c r="J85" s="66">
        <v>96.951655761526382</v>
      </c>
      <c r="K85" s="66">
        <v>1135.6492876421314</v>
      </c>
      <c r="L85" s="66">
        <v>446.16606811094874</v>
      </c>
      <c r="M85" s="66">
        <v>436.72970737568431</v>
      </c>
      <c r="N85" s="66">
        <v>978.85011566384321</v>
      </c>
      <c r="O85" s="66">
        <v>42.976197794334325</v>
      </c>
      <c r="P85" s="66">
        <v>46.797444228395392</v>
      </c>
      <c r="Q85" s="66">
        <v>1088.9154143497738</v>
      </c>
      <c r="R85" s="66">
        <v>272.36720786666984</v>
      </c>
      <c r="S85" s="66">
        <v>275.53718013683607</v>
      </c>
      <c r="T85" s="66">
        <v>1011.6385973737265</v>
      </c>
      <c r="U85" s="66">
        <v>672.80246865298943</v>
      </c>
      <c r="V85" s="66">
        <v>911.3628988835361</v>
      </c>
      <c r="W85" s="66">
        <v>1354.5772219120508</v>
      </c>
      <c r="X85" s="66">
        <v>197.7350941078837</v>
      </c>
      <c r="Y85" s="66">
        <v>285.51059626707416</v>
      </c>
      <c r="Z85" s="66">
        <v>1443.9045206173691</v>
      </c>
      <c r="AA85" s="66">
        <v>22023.520511482438</v>
      </c>
      <c r="AB85" s="66">
        <v>29262.950495873774</v>
      </c>
      <c r="AC85" s="66">
        <v>1328.7135669620534</v>
      </c>
    </row>
    <row r="86" spans="1:29" ht="15.75">
      <c r="A86" s="183" t="s">
        <v>81</v>
      </c>
      <c r="B86" s="65" t="s">
        <v>77</v>
      </c>
      <c r="C86" s="66">
        <v>4804.3449806627059</v>
      </c>
      <c r="D86" s="66">
        <v>6670.4685772584144</v>
      </c>
      <c r="E86" s="66">
        <v>1388.4241460816781</v>
      </c>
      <c r="F86" s="66">
        <v>856.98858749943952</v>
      </c>
      <c r="G86" s="66">
        <v>1039.6198731249449</v>
      </c>
      <c r="H86" s="66">
        <v>1213.1081887080845</v>
      </c>
      <c r="I86" s="66">
        <v>0</v>
      </c>
      <c r="J86" s="66">
        <v>0</v>
      </c>
      <c r="K86" s="66"/>
      <c r="L86" s="66">
        <v>0</v>
      </c>
      <c r="M86" s="66">
        <v>0</v>
      </c>
      <c r="N86" s="66"/>
      <c r="O86" s="66">
        <v>66.851863235631171</v>
      </c>
      <c r="P86" s="66">
        <v>63.371539059285418</v>
      </c>
      <c r="Q86" s="66">
        <v>947.93975802770467</v>
      </c>
      <c r="R86" s="66">
        <v>42.41011887197282</v>
      </c>
      <c r="S86" s="66">
        <v>0</v>
      </c>
      <c r="T86" s="66">
        <v>0</v>
      </c>
      <c r="U86" s="66">
        <v>0</v>
      </c>
      <c r="V86" s="66">
        <v>0</v>
      </c>
      <c r="W86" s="66"/>
      <c r="X86" s="66">
        <v>0</v>
      </c>
      <c r="Y86" s="66">
        <v>0</v>
      </c>
      <c r="Z86" s="66"/>
      <c r="AA86" s="66">
        <v>5770.5955502697489</v>
      </c>
      <c r="AB86" s="66">
        <v>7773.4599894426447</v>
      </c>
      <c r="AC86" s="66">
        <v>1347.0810632499224</v>
      </c>
    </row>
    <row r="87" spans="1:29" s="45" customFormat="1" ht="15.75">
      <c r="A87" s="183"/>
      <c r="B87" s="64" t="s">
        <v>145</v>
      </c>
      <c r="C87" s="67">
        <v>26820.525949565883</v>
      </c>
      <c r="D87" s="67">
        <v>35563.308934274828</v>
      </c>
      <c r="E87" s="67">
        <v>1325.9735846026711</v>
      </c>
      <c r="F87" s="67">
        <v>996.42294687097024</v>
      </c>
      <c r="G87" s="67">
        <v>1182.7315097136759</v>
      </c>
      <c r="H87" s="67">
        <v>1186.9773909038963</v>
      </c>
      <c r="I87" s="67">
        <v>98.320676117004737</v>
      </c>
      <c r="J87" s="67">
        <v>110.31923254076715</v>
      </c>
      <c r="K87" s="67">
        <v>1122.0349258937533</v>
      </c>
      <c r="L87" s="67">
        <v>2480.5766854535018</v>
      </c>
      <c r="M87" s="67">
        <v>1986.7149554288092</v>
      </c>
      <c r="N87" s="67">
        <v>800.90850126876683</v>
      </c>
      <c r="O87" s="67">
        <v>109.8280610299655</v>
      </c>
      <c r="P87" s="67">
        <v>110.1689832876808</v>
      </c>
      <c r="Q87" s="67">
        <v>1003.1041452841665</v>
      </c>
      <c r="R87" s="67">
        <v>999.2954942740048</v>
      </c>
      <c r="S87" s="67">
        <v>780.65967314066995</v>
      </c>
      <c r="T87" s="67">
        <v>781.21004008711623</v>
      </c>
      <c r="U87" s="67">
        <v>6355.8994273191711</v>
      </c>
      <c r="V87" s="67">
        <v>8675.0229639957361</v>
      </c>
      <c r="W87" s="67">
        <v>1364.8773180249548</v>
      </c>
      <c r="X87" s="67">
        <v>0</v>
      </c>
      <c r="Y87" s="67">
        <v>0</v>
      </c>
      <c r="Z87" s="67"/>
      <c r="AA87" s="67">
        <v>37860.869240630505</v>
      </c>
      <c r="AB87" s="67">
        <v>48408.926252382167</v>
      </c>
      <c r="AC87" s="67">
        <v>1278.6004976460495</v>
      </c>
    </row>
    <row r="88" spans="1:29" s="45" customFormat="1" ht="23.25" customHeight="1">
      <c r="A88" s="183"/>
      <c r="B88" s="64" t="s">
        <v>159</v>
      </c>
      <c r="C88" s="67">
        <v>197662</v>
      </c>
      <c r="D88" s="67">
        <v>247950</v>
      </c>
      <c r="E88" s="67">
        <v>1254.4141008388058</v>
      </c>
      <c r="F88" s="67">
        <v>9483</v>
      </c>
      <c r="G88" s="67">
        <v>10695</v>
      </c>
      <c r="H88" s="67">
        <v>1127.8076558051248</v>
      </c>
      <c r="I88" s="67">
        <v>16322</v>
      </c>
      <c r="J88" s="67">
        <v>16084</v>
      </c>
      <c r="K88" s="67">
        <v>985.41845362087975</v>
      </c>
      <c r="L88" s="67">
        <v>22375</v>
      </c>
      <c r="M88" s="67">
        <v>19011</v>
      </c>
      <c r="N88" s="67">
        <v>849.65363128491617</v>
      </c>
      <c r="O88" s="67">
        <v>7712</v>
      </c>
      <c r="P88" s="67">
        <v>9120</v>
      </c>
      <c r="Q88" s="67">
        <v>1182.5726141078837</v>
      </c>
      <c r="R88" s="67">
        <v>6057</v>
      </c>
      <c r="S88" s="67">
        <v>5548</v>
      </c>
      <c r="T88" s="67">
        <v>915.96499917450876</v>
      </c>
      <c r="U88" s="67">
        <v>22507</v>
      </c>
      <c r="V88" s="67">
        <v>28335</v>
      </c>
      <c r="W88" s="67">
        <v>1258.9416625938597</v>
      </c>
      <c r="X88" s="67">
        <v>29265</v>
      </c>
      <c r="Y88" s="67">
        <v>31997</v>
      </c>
      <c r="Z88" s="67">
        <v>1093.3538356398428</v>
      </c>
      <c r="AA88" s="67">
        <v>311382</v>
      </c>
      <c r="AB88" s="67">
        <v>368741</v>
      </c>
      <c r="AC88" s="67">
        <v>1184.2078219036425</v>
      </c>
    </row>
  </sheetData>
  <mergeCells count="10">
    <mergeCell ref="A1:AC1"/>
    <mergeCell ref="C2:E2"/>
    <mergeCell ref="F2:H2"/>
    <mergeCell ref="I2:K2"/>
    <mergeCell ref="L2:N2"/>
    <mergeCell ref="O2:Q2"/>
    <mergeCell ref="R2:T2"/>
    <mergeCell ref="U2:W2"/>
    <mergeCell ref="X2:Z2"/>
    <mergeCell ref="AA2:AC2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K28"/>
  <sheetViews>
    <sheetView workbookViewId="0">
      <selection activeCell="M9" sqref="M9"/>
    </sheetView>
  </sheetViews>
  <sheetFormatPr defaultRowHeight="15"/>
  <cols>
    <col min="1" max="1" width="18" style="188" customWidth="1"/>
    <col min="2" max="10" width="8.77734375" style="206" customWidth="1"/>
    <col min="11" max="11" width="8.77734375" style="188" customWidth="1"/>
    <col min="12" max="16384" width="8.88671875" style="188"/>
  </cols>
  <sheetData>
    <row r="1" spans="1:11" ht="19.5" customHeight="1">
      <c r="A1" s="885" t="s">
        <v>325</v>
      </c>
      <c r="B1" s="885"/>
      <c r="C1" s="885"/>
      <c r="D1" s="885"/>
      <c r="E1" s="885"/>
      <c r="F1" s="885"/>
      <c r="G1" s="885"/>
      <c r="H1" s="885"/>
      <c r="I1" s="885"/>
      <c r="J1" s="885"/>
      <c r="K1" s="885"/>
    </row>
    <row r="2" spans="1:11" ht="18.75" customHeight="1" thickBot="1">
      <c r="A2" s="189"/>
      <c r="B2" s="190"/>
      <c r="C2" s="190"/>
      <c r="D2" s="190"/>
      <c r="E2" s="190"/>
      <c r="F2" s="190" t="s">
        <v>326</v>
      </c>
      <c r="G2" s="190"/>
      <c r="H2" s="190"/>
      <c r="I2" s="190"/>
      <c r="J2" s="190"/>
      <c r="K2" s="189"/>
    </row>
    <row r="3" spans="1:11" ht="24.95" customHeight="1">
      <c r="A3" s="191" t="s">
        <v>327</v>
      </c>
      <c r="B3" s="192" t="s">
        <v>92</v>
      </c>
      <c r="C3" s="192" t="s">
        <v>93</v>
      </c>
      <c r="D3" s="192" t="s">
        <v>94</v>
      </c>
      <c r="E3" s="192" t="s">
        <v>95</v>
      </c>
      <c r="F3" s="192" t="s">
        <v>96</v>
      </c>
      <c r="G3" s="192" t="s">
        <v>97</v>
      </c>
      <c r="H3" s="192" t="s">
        <v>98</v>
      </c>
      <c r="I3" s="192" t="s">
        <v>99</v>
      </c>
      <c r="J3" s="192" t="s">
        <v>100</v>
      </c>
      <c r="K3" s="192" t="s">
        <v>116</v>
      </c>
    </row>
    <row r="4" spans="1:11" ht="24.95" customHeight="1">
      <c r="A4" s="193" t="s">
        <v>328</v>
      </c>
      <c r="B4" s="194">
        <v>7175198</v>
      </c>
      <c r="C4" s="194">
        <v>7199260</v>
      </c>
      <c r="D4" s="194">
        <v>7226050</v>
      </c>
      <c r="E4" s="194">
        <v>7244944</v>
      </c>
      <c r="F4" s="194">
        <v>7274022</v>
      </c>
      <c r="G4" s="194">
        <v>7243916</v>
      </c>
      <c r="H4" s="194">
        <v>7241743</v>
      </c>
      <c r="I4" s="194">
        <v>7302808</v>
      </c>
      <c r="J4" s="195">
        <f>'[1]Table 3'!B100</f>
        <v>7347487</v>
      </c>
      <c r="K4" s="195">
        <v>7376306</v>
      </c>
    </row>
    <row r="5" spans="1:11" ht="24.95" customHeight="1">
      <c r="A5" s="193" t="s">
        <v>329</v>
      </c>
      <c r="B5" s="194">
        <v>4680486</v>
      </c>
      <c r="C5" s="194">
        <v>4836984</v>
      </c>
      <c r="D5" s="194">
        <v>4993650</v>
      </c>
      <c r="E5" s="194">
        <v>5133139</v>
      </c>
      <c r="F5" s="194">
        <v>5241873</v>
      </c>
      <c r="G5" s="194">
        <v>5178612</v>
      </c>
      <c r="H5" s="194">
        <v>5167737</v>
      </c>
      <c r="I5" s="194">
        <v>5168809</v>
      </c>
      <c r="J5" s="195">
        <f>'[1]Table 3'!C100</f>
        <v>5177998</v>
      </c>
      <c r="K5" s="195">
        <v>5277819</v>
      </c>
    </row>
    <row r="6" spans="1:11" ht="24.95" customHeight="1">
      <c r="A6" s="193" t="s">
        <v>330</v>
      </c>
      <c r="B6" s="194">
        <v>802993</v>
      </c>
      <c r="C6" s="194">
        <v>801371</v>
      </c>
      <c r="D6" s="194">
        <v>805070</v>
      </c>
      <c r="E6" s="194">
        <v>807267</v>
      </c>
      <c r="F6" s="194">
        <v>809536</v>
      </c>
      <c r="G6" s="194">
        <v>789216</v>
      </c>
      <c r="H6" s="194">
        <v>789292</v>
      </c>
      <c r="I6" s="194">
        <v>800658</v>
      </c>
      <c r="J6" s="195">
        <f>'[1]Table 3'!D100</f>
        <v>801975</v>
      </c>
      <c r="K6" s="195">
        <v>800749</v>
      </c>
    </row>
    <row r="7" spans="1:11" ht="24.95" customHeight="1">
      <c r="A7" s="193" t="s">
        <v>331</v>
      </c>
      <c r="B7" s="194">
        <v>8473082</v>
      </c>
      <c r="C7" s="194">
        <v>8844172</v>
      </c>
      <c r="D7" s="194">
        <v>9186440</v>
      </c>
      <c r="E7" s="194">
        <v>9512958</v>
      </c>
      <c r="F7" s="194">
        <v>9786354</v>
      </c>
      <c r="G7" s="194">
        <v>10177531</v>
      </c>
      <c r="H7" s="194">
        <v>10251569</v>
      </c>
      <c r="I7" s="194">
        <v>10986114</v>
      </c>
      <c r="J7" s="195">
        <f>'[1]Table 3'!E100</f>
        <v>11165099</v>
      </c>
      <c r="K7" s="195">
        <v>11647319</v>
      </c>
    </row>
    <row r="8" spans="1:11" ht="24.95" customHeight="1">
      <c r="A8" s="193" t="s">
        <v>332</v>
      </c>
      <c r="B8" s="194">
        <v>1044498</v>
      </c>
      <c r="C8" s="194">
        <v>1064858</v>
      </c>
      <c r="D8" s="194">
        <v>1108465</v>
      </c>
      <c r="E8" s="194">
        <v>1137489</v>
      </c>
      <c r="F8" s="194">
        <v>1160035</v>
      </c>
      <c r="G8" s="194">
        <v>1190138</v>
      </c>
      <c r="H8" s="194">
        <v>1203230</v>
      </c>
      <c r="I8" s="194">
        <v>1291308</v>
      </c>
      <c r="J8" s="195">
        <f>'[1]Table 3'!F100</f>
        <v>1328036</v>
      </c>
      <c r="K8" s="195">
        <v>1435369</v>
      </c>
    </row>
    <row r="9" spans="1:11" ht="24.95" customHeight="1">
      <c r="A9" s="193" t="s">
        <v>333</v>
      </c>
      <c r="B9" s="195">
        <v>24481286</v>
      </c>
      <c r="C9" s="195">
        <v>25760373</v>
      </c>
      <c r="D9" s="195">
        <v>40000000</v>
      </c>
      <c r="E9" s="195">
        <v>45171185</v>
      </c>
      <c r="F9" s="195">
        <v>47959239</v>
      </c>
      <c r="G9" s="195">
        <v>48079406</v>
      </c>
      <c r="H9" s="195">
        <v>50195285</v>
      </c>
      <c r="I9" s="195">
        <v>68630638</v>
      </c>
      <c r="J9" s="195">
        <f>'[1]Table 3'!G100</f>
        <v>70007151</v>
      </c>
      <c r="K9" s="195">
        <v>72245732</v>
      </c>
    </row>
    <row r="10" spans="1:11" ht="24.95" customHeight="1">
      <c r="A10" s="193" t="s">
        <v>334</v>
      </c>
      <c r="B10" s="194">
        <v>383123</v>
      </c>
      <c r="C10" s="194">
        <v>379753</v>
      </c>
      <c r="D10" s="194">
        <v>378050</v>
      </c>
      <c r="E10" s="194">
        <v>376916</v>
      </c>
      <c r="F10" s="194">
        <v>375975.18</v>
      </c>
      <c r="G10" s="194">
        <v>390209</v>
      </c>
      <c r="H10" s="194">
        <v>390287</v>
      </c>
      <c r="I10" s="194">
        <v>392255</v>
      </c>
      <c r="J10" s="195">
        <f>'[1]Table 3'!H100</f>
        <v>394775</v>
      </c>
      <c r="K10" s="195">
        <v>404670</v>
      </c>
    </row>
    <row r="11" spans="1:11" ht="15.75">
      <c r="A11" s="193" t="s">
        <v>335</v>
      </c>
      <c r="B11" s="194">
        <v>932876</v>
      </c>
      <c r="C11" s="194">
        <v>954680</v>
      </c>
      <c r="D11" s="194">
        <v>974122</v>
      </c>
      <c r="E11" s="194">
        <v>998963</v>
      </c>
      <c r="F11" s="194">
        <v>1025591</v>
      </c>
      <c r="G11" s="194">
        <v>1024513</v>
      </c>
      <c r="H11" s="194">
        <v>1025947</v>
      </c>
      <c r="I11" s="194">
        <v>1026135</v>
      </c>
      <c r="J11" s="195">
        <f>'[1]Table 4'!B100</f>
        <v>1029529</v>
      </c>
      <c r="K11" s="195">
        <v>1039538</v>
      </c>
    </row>
    <row r="12" spans="1:11" ht="31.5">
      <c r="A12" s="196" t="s">
        <v>336</v>
      </c>
      <c r="B12" s="194">
        <v>1211495</v>
      </c>
      <c r="C12" s="194">
        <v>1252770</v>
      </c>
      <c r="D12" s="194">
        <v>1291644</v>
      </c>
      <c r="E12" s="194">
        <v>1331037</v>
      </c>
      <c r="F12" s="194">
        <v>1369796</v>
      </c>
      <c r="G12" s="194">
        <v>1345837</v>
      </c>
      <c r="H12" s="194">
        <v>1345164</v>
      </c>
      <c r="I12" s="194">
        <v>1355384</v>
      </c>
      <c r="J12" s="195">
        <f>'[1]Table 4'!C100</f>
        <v>1509511.7069999999</v>
      </c>
      <c r="K12" s="195">
        <v>1535948</v>
      </c>
    </row>
    <row r="13" spans="1:11" ht="24.95" customHeight="1">
      <c r="A13" s="193" t="s">
        <v>337</v>
      </c>
      <c r="B13" s="194">
        <v>7124054</v>
      </c>
      <c r="C13" s="194">
        <v>7290875</v>
      </c>
      <c r="D13" s="194">
        <v>7478645</v>
      </c>
      <c r="E13" s="194">
        <v>7907468</v>
      </c>
      <c r="F13" s="194">
        <v>8233616</v>
      </c>
      <c r="G13" s="194">
        <v>8350237</v>
      </c>
      <c r="H13" s="194">
        <v>8412247</v>
      </c>
      <c r="I13" s="194">
        <v>12353515</v>
      </c>
      <c r="J13" s="195">
        <f>'[1]Table 6'!B100</f>
        <v>12388889</v>
      </c>
      <c r="K13" s="195">
        <v>12517558</v>
      </c>
    </row>
    <row r="14" spans="1:11" ht="24.95" customHeight="1" thickBot="1">
      <c r="A14" s="197" t="s">
        <v>338</v>
      </c>
      <c r="B14" s="198">
        <v>179187</v>
      </c>
      <c r="C14" s="198">
        <v>175300</v>
      </c>
      <c r="D14" s="198">
        <v>175150</v>
      </c>
      <c r="E14" s="198">
        <v>174978</v>
      </c>
      <c r="F14" s="198">
        <v>174714</v>
      </c>
      <c r="G14" s="198">
        <v>179447</v>
      </c>
      <c r="H14" s="198">
        <v>179480</v>
      </c>
      <c r="I14" s="198">
        <v>180927</v>
      </c>
      <c r="J14" s="198">
        <f>'[1]Table 6'!C100</f>
        <v>183940</v>
      </c>
      <c r="K14" s="198">
        <v>186912</v>
      </c>
    </row>
    <row r="15" spans="1:11" ht="24.95" customHeight="1">
      <c r="A15" s="199"/>
      <c r="B15" s="200"/>
      <c r="C15" s="200"/>
      <c r="D15" s="200"/>
      <c r="E15" s="200"/>
      <c r="F15" s="200"/>
      <c r="G15" s="200"/>
      <c r="H15" s="200"/>
      <c r="I15" s="200"/>
      <c r="J15" s="201"/>
    </row>
    <row r="17" spans="1:10">
      <c r="A17" s="199"/>
      <c r="B17" s="199"/>
      <c r="C17" s="199"/>
      <c r="D17" s="199"/>
      <c r="E17" s="199"/>
      <c r="F17" s="199"/>
      <c r="G17" s="199"/>
      <c r="H17" s="199"/>
      <c r="I17" s="199"/>
      <c r="J17" s="199"/>
    </row>
    <row r="18" spans="1:10" s="204" customFormat="1" ht="24.95" customHeight="1">
      <c r="A18" s="202"/>
      <c r="B18" s="203"/>
      <c r="C18" s="203"/>
      <c r="D18" s="203"/>
      <c r="E18" s="203"/>
      <c r="F18" s="203"/>
      <c r="G18" s="203"/>
      <c r="H18" s="203"/>
      <c r="I18" s="203"/>
      <c r="J18" s="203"/>
    </row>
    <row r="19" spans="1:10" s="204" customFormat="1" ht="24.95" customHeight="1">
      <c r="A19" s="202"/>
      <c r="B19" s="203"/>
      <c r="C19" s="203"/>
      <c r="D19" s="203"/>
      <c r="E19" s="203"/>
      <c r="F19" s="203"/>
      <c r="G19" s="203"/>
      <c r="H19" s="203"/>
      <c r="I19" s="203"/>
      <c r="J19" s="203"/>
    </row>
    <row r="20" spans="1:10" s="204" customFormat="1" ht="24.95" customHeight="1">
      <c r="A20" s="202"/>
      <c r="B20" s="203"/>
      <c r="C20" s="203"/>
      <c r="D20" s="203"/>
      <c r="E20" s="203"/>
      <c r="F20" s="203"/>
      <c r="G20" s="203"/>
      <c r="H20" s="203"/>
      <c r="I20" s="203"/>
      <c r="J20" s="203"/>
    </row>
    <row r="21" spans="1:10" s="204" customFormat="1" ht="24.95" customHeight="1">
      <c r="A21" s="202"/>
      <c r="B21" s="203"/>
      <c r="C21" s="203"/>
      <c r="D21" s="203"/>
      <c r="E21" s="203"/>
      <c r="F21" s="203"/>
      <c r="G21" s="203"/>
      <c r="H21" s="203"/>
      <c r="I21" s="203"/>
      <c r="J21" s="203"/>
    </row>
    <row r="22" spans="1:10" s="204" customFormat="1" ht="24.95" customHeight="1">
      <c r="A22" s="202"/>
      <c r="B22" s="203"/>
      <c r="C22" s="203"/>
      <c r="D22" s="203"/>
      <c r="E22" s="203"/>
      <c r="F22" s="203"/>
      <c r="G22" s="203"/>
      <c r="H22" s="203"/>
      <c r="I22" s="203"/>
      <c r="J22" s="203"/>
    </row>
    <row r="23" spans="1:10" s="204" customFormat="1" ht="24.95" customHeight="1">
      <c r="A23" s="202"/>
      <c r="B23" s="203"/>
      <c r="C23" s="203"/>
      <c r="D23" s="203"/>
      <c r="E23" s="203"/>
      <c r="F23" s="203"/>
      <c r="G23" s="203"/>
      <c r="H23" s="203"/>
      <c r="I23" s="203"/>
      <c r="J23" s="203"/>
    </row>
    <row r="24" spans="1:10" s="204" customFormat="1" ht="24.95" customHeight="1">
      <c r="A24" s="202"/>
      <c r="B24" s="203"/>
      <c r="C24" s="203"/>
      <c r="D24" s="203"/>
      <c r="E24" s="203"/>
      <c r="F24" s="203"/>
      <c r="G24" s="203"/>
      <c r="H24" s="203"/>
      <c r="I24" s="203"/>
      <c r="J24" s="203"/>
    </row>
    <row r="25" spans="1:10" s="204" customFormat="1" ht="24.95" customHeight="1">
      <c r="A25" s="202"/>
      <c r="B25" s="203"/>
      <c r="C25" s="203"/>
      <c r="D25" s="203"/>
      <c r="E25" s="203"/>
      <c r="F25" s="203"/>
      <c r="G25" s="203"/>
      <c r="H25" s="203"/>
      <c r="I25" s="203"/>
      <c r="J25" s="203"/>
    </row>
    <row r="26" spans="1:10" s="204" customFormat="1" ht="24.95" customHeight="1">
      <c r="A26" s="205"/>
      <c r="B26" s="203"/>
      <c r="C26" s="203"/>
      <c r="D26" s="203"/>
      <c r="E26" s="203"/>
      <c r="F26" s="203"/>
      <c r="G26" s="203"/>
      <c r="H26" s="203"/>
      <c r="I26" s="203"/>
      <c r="J26" s="203"/>
    </row>
    <row r="27" spans="1:10" s="204" customFormat="1" ht="24.95" customHeight="1">
      <c r="A27" s="202"/>
      <c r="B27" s="203"/>
      <c r="C27" s="203"/>
      <c r="D27" s="203"/>
      <c r="E27" s="203"/>
      <c r="F27" s="203"/>
      <c r="G27" s="203"/>
      <c r="H27" s="203"/>
      <c r="I27" s="203"/>
      <c r="J27" s="203"/>
    </row>
    <row r="28" spans="1:10" s="204" customFormat="1" ht="24.95" customHeight="1">
      <c r="A28" s="202"/>
      <c r="B28" s="203"/>
      <c r="C28" s="203"/>
      <c r="D28" s="203"/>
      <c r="E28" s="203"/>
      <c r="F28" s="203"/>
      <c r="G28" s="203"/>
      <c r="H28" s="203"/>
      <c r="I28" s="203"/>
      <c r="J28" s="203"/>
    </row>
  </sheetData>
  <mergeCells count="1">
    <mergeCell ref="A1:K1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17"/>
  <sheetViews>
    <sheetView workbookViewId="0">
      <selection activeCell="A21" sqref="A21"/>
    </sheetView>
  </sheetViews>
  <sheetFormatPr defaultColWidth="7.109375" defaultRowHeight="15"/>
  <cols>
    <col min="1" max="1" width="17.5546875" style="199" customWidth="1"/>
    <col min="2" max="11" width="9" style="199" bestFit="1" customWidth="1"/>
    <col min="12" max="16384" width="7.109375" style="199"/>
  </cols>
  <sheetData>
    <row r="1" spans="1:11" ht="15.75">
      <c r="A1" s="885" t="s">
        <v>339</v>
      </c>
      <c r="B1" s="885"/>
      <c r="C1" s="885"/>
      <c r="D1" s="885"/>
      <c r="E1" s="885"/>
      <c r="F1" s="885"/>
      <c r="G1" s="885"/>
      <c r="H1" s="885"/>
      <c r="I1" s="885"/>
      <c r="J1" s="885"/>
      <c r="K1" s="202"/>
    </row>
    <row r="2" spans="1:11">
      <c r="A2" s="202"/>
      <c r="B2" s="202"/>
      <c r="C2" s="202"/>
      <c r="D2" s="202"/>
      <c r="E2" s="202"/>
      <c r="F2" s="202"/>
      <c r="G2" s="202"/>
      <c r="H2" s="202"/>
      <c r="I2" s="202"/>
      <c r="J2" s="202"/>
    </row>
    <row r="3" spans="1:11">
      <c r="A3" s="207" t="s">
        <v>340</v>
      </c>
      <c r="B3" s="208" t="s">
        <v>92</v>
      </c>
      <c r="C3" s="208" t="s">
        <v>93</v>
      </c>
      <c r="D3" s="208" t="s">
        <v>94</v>
      </c>
      <c r="E3" s="208" t="s">
        <v>95</v>
      </c>
      <c r="F3" s="208" t="s">
        <v>96</v>
      </c>
      <c r="G3" s="208" t="s">
        <v>97</v>
      </c>
      <c r="H3" s="208" t="s">
        <v>98</v>
      </c>
      <c r="I3" s="208" t="s">
        <v>341</v>
      </c>
      <c r="J3" s="208" t="s">
        <v>100</v>
      </c>
      <c r="K3" s="209" t="s">
        <v>116</v>
      </c>
    </row>
    <row r="4" spans="1:11" ht="28.5">
      <c r="A4" s="210" t="s">
        <v>342</v>
      </c>
      <c r="B4" s="211">
        <f t="shared" ref="B4:J4" si="0">B5+B6</f>
        <v>1445419</v>
      </c>
      <c r="C4" s="211">
        <f t="shared" si="0"/>
        <v>1495897</v>
      </c>
      <c r="D4" s="211">
        <f t="shared" si="0"/>
        <v>1556510</v>
      </c>
      <c r="E4" s="211">
        <f t="shared" si="0"/>
        <v>1622751</v>
      </c>
      <c r="F4" s="211">
        <f t="shared" si="0"/>
        <v>1680812</v>
      </c>
      <c r="G4" s="211">
        <f t="shared" si="0"/>
        <v>1700073</v>
      </c>
      <c r="H4" s="211">
        <f t="shared" si="0"/>
        <v>1755725</v>
      </c>
      <c r="I4" s="211">
        <f t="shared" si="0"/>
        <v>1854247</v>
      </c>
      <c r="J4" s="211">
        <f t="shared" si="0"/>
        <v>1911239</v>
      </c>
      <c r="K4" s="211">
        <v>2092403</v>
      </c>
    </row>
    <row r="5" spans="1:11">
      <c r="A5" s="212" t="s">
        <v>343</v>
      </c>
      <c r="B5" s="213">
        <v>413919</v>
      </c>
      <c r="C5" s="213">
        <v>429030</v>
      </c>
      <c r="D5" s="213">
        <v>447185</v>
      </c>
      <c r="E5" s="213">
        <v>468913</v>
      </c>
      <c r="F5" s="213">
        <v>492379</v>
      </c>
      <c r="G5" s="213">
        <v>532300</v>
      </c>
      <c r="H5" s="213">
        <v>587719</v>
      </c>
      <c r="I5" s="213">
        <v>643806</v>
      </c>
      <c r="J5" s="213">
        <f>'[1]Table 4'!D100</f>
        <v>665285</v>
      </c>
      <c r="K5" s="213">
        <v>754126</v>
      </c>
    </row>
    <row r="6" spans="1:11">
      <c r="A6" s="212" t="s">
        <v>344</v>
      </c>
      <c r="B6" s="213">
        <v>1031500</v>
      </c>
      <c r="C6" s="213">
        <v>1066867</v>
      </c>
      <c r="D6" s="213">
        <v>1109325</v>
      </c>
      <c r="E6" s="213">
        <v>1153838</v>
      </c>
      <c r="F6" s="213">
        <v>1188433</v>
      </c>
      <c r="G6" s="213">
        <v>1167773</v>
      </c>
      <c r="H6" s="213">
        <v>1168006</v>
      </c>
      <c r="I6" s="213">
        <v>1210441</v>
      </c>
      <c r="J6" s="213">
        <f>'[1]Table 4'!E100</f>
        <v>1245954</v>
      </c>
      <c r="K6" s="213">
        <v>1338277</v>
      </c>
    </row>
    <row r="7" spans="1:11" ht="28.5">
      <c r="A7" s="210" t="s">
        <v>345</v>
      </c>
      <c r="B7" s="211">
        <f t="shared" ref="B7:J7" si="1">SUM(B8:B13)</f>
        <v>241690</v>
      </c>
      <c r="C7" s="211">
        <f t="shared" si="1"/>
        <v>248573</v>
      </c>
      <c r="D7" s="211">
        <f t="shared" si="1"/>
        <v>277625</v>
      </c>
      <c r="E7" s="211">
        <f t="shared" si="1"/>
        <v>287930</v>
      </c>
      <c r="F7" s="211">
        <f t="shared" si="1"/>
        <v>295167</v>
      </c>
      <c r="G7" s="211">
        <f t="shared" si="1"/>
        <v>298244</v>
      </c>
      <c r="H7" s="211">
        <f t="shared" si="1"/>
        <v>303401</v>
      </c>
      <c r="I7" s="211">
        <f t="shared" si="1"/>
        <v>322059</v>
      </c>
      <c r="J7" s="211">
        <f t="shared" si="1"/>
        <v>332544</v>
      </c>
      <c r="K7" s="211">
        <v>346179</v>
      </c>
    </row>
    <row r="8" spans="1:11">
      <c r="A8" s="212" t="s">
        <v>346</v>
      </c>
      <c r="B8" s="213">
        <v>156627</v>
      </c>
      <c r="C8" s="213">
        <v>162213</v>
      </c>
      <c r="D8" s="213">
        <v>167868</v>
      </c>
      <c r="E8" s="213">
        <v>172414</v>
      </c>
      <c r="F8" s="213">
        <v>175132</v>
      </c>
      <c r="G8" s="213">
        <v>173906</v>
      </c>
      <c r="H8" s="213">
        <v>174012</v>
      </c>
      <c r="I8" s="214">
        <v>175005</v>
      </c>
      <c r="J8" s="214">
        <f>'[1]Table 5'!B100</f>
        <v>180080</v>
      </c>
      <c r="K8" s="213">
        <v>185180</v>
      </c>
    </row>
    <row r="9" spans="1:11">
      <c r="A9" s="212" t="s">
        <v>347</v>
      </c>
      <c r="B9" s="213">
        <v>2711</v>
      </c>
      <c r="C9" s="213">
        <v>2691</v>
      </c>
      <c r="D9" s="213">
        <v>2722</v>
      </c>
      <c r="E9" s="213">
        <v>2720</v>
      </c>
      <c r="F9" s="213">
        <v>2721</v>
      </c>
      <c r="G9" s="213">
        <v>2656</v>
      </c>
      <c r="H9" s="213">
        <v>2658</v>
      </c>
      <c r="I9" s="214">
        <v>2684</v>
      </c>
      <c r="J9" s="214">
        <f>'[1]Table 5'!C100</f>
        <v>2714</v>
      </c>
      <c r="K9" s="213">
        <v>2754</v>
      </c>
    </row>
    <row r="10" spans="1:11">
      <c r="A10" s="212" t="s">
        <v>348</v>
      </c>
      <c r="B10" s="213">
        <v>48472</v>
      </c>
      <c r="C10" s="213">
        <v>49851</v>
      </c>
      <c r="D10" s="213">
        <v>52809</v>
      </c>
      <c r="E10" s="213">
        <v>53956</v>
      </c>
      <c r="F10" s="213">
        <v>55578</v>
      </c>
      <c r="G10" s="213">
        <v>59053</v>
      </c>
      <c r="H10" s="213">
        <v>60906</v>
      </c>
      <c r="I10" s="214">
        <v>65583</v>
      </c>
      <c r="J10" s="214">
        <f>'[1]Table 5'!D100</f>
        <v>67706</v>
      </c>
      <c r="K10" s="213">
        <v>70802</v>
      </c>
    </row>
    <row r="11" spans="1:11">
      <c r="A11" s="212" t="s">
        <v>349</v>
      </c>
      <c r="B11" s="213">
        <v>16992</v>
      </c>
      <c r="C11" s="213">
        <v>17066</v>
      </c>
      <c r="D11" s="213">
        <v>17923</v>
      </c>
      <c r="E11" s="213">
        <v>18277</v>
      </c>
      <c r="F11" s="213">
        <v>18709</v>
      </c>
      <c r="G11" s="213">
        <v>19269</v>
      </c>
      <c r="H11" s="213">
        <v>20135</v>
      </c>
      <c r="I11" s="214">
        <v>23509</v>
      </c>
      <c r="J11" s="214">
        <f>'[1]Table 5'!E100</f>
        <v>24535</v>
      </c>
      <c r="K11" s="213">
        <v>28214</v>
      </c>
    </row>
    <row r="12" spans="1:11">
      <c r="A12" s="212" t="s">
        <v>350</v>
      </c>
      <c r="B12" s="213">
        <v>16662</v>
      </c>
      <c r="C12" s="213">
        <v>16527</v>
      </c>
      <c r="D12" s="213">
        <v>36085</v>
      </c>
      <c r="E12" s="213">
        <v>40346</v>
      </c>
      <c r="F12" s="213">
        <v>42810</v>
      </c>
      <c r="G12" s="213">
        <v>43133</v>
      </c>
      <c r="H12" s="213">
        <v>45458</v>
      </c>
      <c r="I12" s="214">
        <v>55041</v>
      </c>
      <c r="J12" s="214">
        <f>'[1]Table 5'!F100</f>
        <v>57268</v>
      </c>
      <c r="K12" s="213">
        <v>60122</v>
      </c>
    </row>
    <row r="13" spans="1:11">
      <c r="A13" s="212" t="s">
        <v>351</v>
      </c>
      <c r="B13" s="213">
        <v>226</v>
      </c>
      <c r="C13" s="213">
        <v>225</v>
      </c>
      <c r="D13" s="213">
        <v>218</v>
      </c>
      <c r="E13" s="213">
        <v>217</v>
      </c>
      <c r="F13" s="213">
        <v>217</v>
      </c>
      <c r="G13" s="213">
        <v>227</v>
      </c>
      <c r="H13" s="213">
        <v>232</v>
      </c>
      <c r="I13" s="214">
        <v>237</v>
      </c>
      <c r="J13" s="214">
        <f>'[1]Table 5'!G100</f>
        <v>241</v>
      </c>
      <c r="K13" s="213">
        <v>280</v>
      </c>
    </row>
    <row r="14" spans="1:11" ht="28.5">
      <c r="A14" s="210" t="s">
        <v>352</v>
      </c>
      <c r="B14" s="211">
        <f t="shared" ref="B14:J14" si="2">B15+B16</f>
        <v>629940</v>
      </c>
      <c r="C14" s="211">
        <f t="shared" si="2"/>
        <v>643203</v>
      </c>
      <c r="D14" s="211">
        <f t="shared" si="2"/>
        <v>704135</v>
      </c>
      <c r="E14" s="211">
        <f t="shared" si="2"/>
        <v>801370</v>
      </c>
      <c r="F14" s="211">
        <f t="shared" si="2"/>
        <v>887240</v>
      </c>
      <c r="G14" s="211">
        <f t="shared" si="2"/>
        <v>872918</v>
      </c>
      <c r="H14" s="211">
        <f t="shared" si="2"/>
        <v>879501</v>
      </c>
      <c r="I14" s="211">
        <f t="shared" si="2"/>
        <v>1308072</v>
      </c>
      <c r="J14" s="211">
        <f t="shared" si="2"/>
        <v>1352296</v>
      </c>
      <c r="K14" s="211">
        <v>1512265</v>
      </c>
    </row>
    <row r="15" spans="1:11">
      <c r="A15" s="212" t="s">
        <v>353</v>
      </c>
      <c r="B15" s="213">
        <v>616312</v>
      </c>
      <c r="C15" s="213">
        <v>629793</v>
      </c>
      <c r="D15" s="213">
        <v>691070</v>
      </c>
      <c r="E15" s="213">
        <v>788310</v>
      </c>
      <c r="F15" s="213">
        <v>874194</v>
      </c>
      <c r="G15" s="213">
        <v>859515</v>
      </c>
      <c r="H15" s="213">
        <v>865947</v>
      </c>
      <c r="I15" s="214">
        <v>1294166</v>
      </c>
      <c r="J15" s="214">
        <f>'[1]Table 6'!D100</f>
        <v>1338312</v>
      </c>
      <c r="K15" s="213">
        <v>1498024</v>
      </c>
    </row>
    <row r="16" spans="1:11">
      <c r="A16" s="212" t="s">
        <v>354</v>
      </c>
      <c r="B16" s="213">
        <v>13628</v>
      </c>
      <c r="C16" s="213">
        <v>13410</v>
      </c>
      <c r="D16" s="213">
        <v>13065</v>
      </c>
      <c r="E16" s="213">
        <v>13060</v>
      </c>
      <c r="F16" s="213">
        <v>13046</v>
      </c>
      <c r="G16" s="213">
        <v>13403</v>
      </c>
      <c r="H16" s="213">
        <v>13554</v>
      </c>
      <c r="I16" s="214">
        <v>13906</v>
      </c>
      <c r="J16" s="214">
        <f>'[1]Table 6'!E100</f>
        <v>13984</v>
      </c>
      <c r="K16" s="213">
        <v>14241</v>
      </c>
    </row>
    <row r="17" spans="1:11" ht="28.5">
      <c r="A17" s="210" t="s">
        <v>355</v>
      </c>
      <c r="B17" s="211">
        <v>583776</v>
      </c>
      <c r="C17" s="211">
        <v>579631</v>
      </c>
      <c r="D17" s="211">
        <v>586232</v>
      </c>
      <c r="E17" s="211">
        <v>587017</v>
      </c>
      <c r="F17" s="211">
        <v>587834</v>
      </c>
      <c r="G17" s="211">
        <v>586848</v>
      </c>
      <c r="H17" s="211">
        <v>586731</v>
      </c>
      <c r="I17" s="215">
        <v>588348</v>
      </c>
      <c r="J17" s="215">
        <f>'[1]Table 7'!C100</f>
        <v>594312</v>
      </c>
      <c r="K17" s="211">
        <v>594639</v>
      </c>
    </row>
  </sheetData>
  <mergeCells count="1">
    <mergeCell ref="A1:J1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AD247"/>
  <sheetViews>
    <sheetView workbookViewId="0">
      <selection activeCell="B11" sqref="B11"/>
    </sheetView>
  </sheetViews>
  <sheetFormatPr defaultRowHeight="18.75"/>
  <cols>
    <col min="1" max="1" width="11.21875" style="229" bestFit="1" customWidth="1"/>
    <col min="2" max="2" width="25.5546875" style="188" bestFit="1" customWidth="1"/>
    <col min="3" max="3" width="9" style="188" bestFit="1" customWidth="1"/>
    <col min="4" max="4" width="11.109375" style="188" bestFit="1" customWidth="1"/>
    <col min="5" max="5" width="7.6640625" style="188" bestFit="1" customWidth="1"/>
    <col min="6" max="6" width="7.88671875" style="230" bestFit="1" customWidth="1"/>
    <col min="7" max="7" width="9" style="188" bestFit="1" customWidth="1"/>
    <col min="8" max="8" width="7.88671875" style="188" bestFit="1" customWidth="1"/>
    <col min="9" max="9" width="7.6640625" style="188" bestFit="1" customWidth="1"/>
    <col min="10" max="16384" width="8.88671875" style="188"/>
  </cols>
  <sheetData>
    <row r="1" spans="1:30" s="217" customFormat="1" ht="15.75">
      <c r="A1" s="886" t="s">
        <v>416</v>
      </c>
      <c r="B1" s="886"/>
      <c r="C1" s="886"/>
      <c r="D1" s="886"/>
      <c r="E1" s="886"/>
      <c r="F1" s="886"/>
      <c r="G1" s="886"/>
      <c r="H1" s="886"/>
      <c r="I1" s="216"/>
    </row>
    <row r="2" spans="1:30" s="217" customFormat="1" ht="15.75">
      <c r="G2" s="887" t="s">
        <v>356</v>
      </c>
      <c r="H2" s="887"/>
      <c r="I2" s="216"/>
    </row>
    <row r="3" spans="1:30" s="226" customFormat="1" ht="21">
      <c r="A3" s="218" t="s">
        <v>357</v>
      </c>
      <c r="B3" s="219" t="s">
        <v>161</v>
      </c>
      <c r="C3" s="220" t="s">
        <v>328</v>
      </c>
      <c r="D3" s="220" t="s">
        <v>329</v>
      </c>
      <c r="E3" s="221" t="s">
        <v>330</v>
      </c>
      <c r="F3" s="222" t="s">
        <v>331</v>
      </c>
      <c r="G3" s="222" t="s">
        <v>332</v>
      </c>
      <c r="H3" s="223" t="s">
        <v>333</v>
      </c>
      <c r="I3" s="224" t="s">
        <v>334</v>
      </c>
      <c r="J3" s="225"/>
      <c r="K3" s="225"/>
      <c r="L3" s="225"/>
      <c r="M3" s="225"/>
      <c r="N3" s="225"/>
      <c r="O3" s="225"/>
      <c r="P3" s="225"/>
      <c r="Q3" s="225"/>
      <c r="R3" s="225"/>
      <c r="S3" s="225"/>
      <c r="T3" s="225"/>
      <c r="U3" s="225"/>
      <c r="V3" s="225"/>
      <c r="W3" s="225"/>
      <c r="X3" s="225"/>
      <c r="Y3" s="225"/>
      <c r="Z3" s="225"/>
      <c r="AA3" s="225"/>
      <c r="AB3" s="225"/>
      <c r="AC3" s="225"/>
      <c r="AD3" s="225"/>
    </row>
    <row r="4" spans="1:30" ht="15.75">
      <c r="A4" s="227">
        <v>1</v>
      </c>
      <c r="B4" s="228" t="s">
        <v>1</v>
      </c>
      <c r="C4" s="194">
        <v>56678</v>
      </c>
      <c r="D4" s="194">
        <v>19108</v>
      </c>
      <c r="E4" s="194">
        <v>5928</v>
      </c>
      <c r="F4" s="194">
        <v>84147.339299688174</v>
      </c>
      <c r="G4" s="194">
        <v>25109</v>
      </c>
      <c r="H4" s="194">
        <v>208365</v>
      </c>
      <c r="I4" s="194">
        <v>725</v>
      </c>
    </row>
    <row r="5" spans="1:30" ht="15.75">
      <c r="A5" s="227">
        <v>1</v>
      </c>
      <c r="B5" s="228" t="s">
        <v>2</v>
      </c>
      <c r="C5" s="194">
        <v>105232</v>
      </c>
      <c r="D5" s="194">
        <v>42107</v>
      </c>
      <c r="E5" s="194">
        <v>11631</v>
      </c>
      <c r="F5" s="194">
        <v>169404.75782285229</v>
      </c>
      <c r="G5" s="194">
        <v>41858</v>
      </c>
      <c r="H5" s="194">
        <v>407400</v>
      </c>
      <c r="I5" s="194">
        <v>1015</v>
      </c>
    </row>
    <row r="6" spans="1:30" ht="15.75">
      <c r="A6" s="227">
        <v>1</v>
      </c>
      <c r="B6" s="228" t="s">
        <v>3</v>
      </c>
      <c r="C6" s="194">
        <v>55984</v>
      </c>
      <c r="D6" s="194">
        <v>48005</v>
      </c>
      <c r="E6" s="194">
        <v>7611</v>
      </c>
      <c r="F6" s="194">
        <v>87254.972744206942</v>
      </c>
      <c r="G6" s="194">
        <v>37508</v>
      </c>
      <c r="H6" s="194">
        <v>237598</v>
      </c>
      <c r="I6" s="194">
        <v>897</v>
      </c>
    </row>
    <row r="7" spans="1:30" ht="15.75">
      <c r="A7" s="227">
        <v>1</v>
      </c>
      <c r="B7" s="228" t="s">
        <v>4</v>
      </c>
      <c r="C7" s="194">
        <v>105323</v>
      </c>
      <c r="D7" s="194">
        <v>43514</v>
      </c>
      <c r="E7" s="194">
        <v>1363</v>
      </c>
      <c r="F7" s="194">
        <v>126167.56432260695</v>
      </c>
      <c r="G7" s="194">
        <v>53568</v>
      </c>
      <c r="H7" s="194">
        <v>369818</v>
      </c>
      <c r="I7" s="194">
        <v>798</v>
      </c>
    </row>
    <row r="8" spans="1:30" ht="15.75">
      <c r="A8" s="227">
        <v>1</v>
      </c>
      <c r="B8" s="228" t="s">
        <v>5</v>
      </c>
      <c r="C8" s="194">
        <v>151146</v>
      </c>
      <c r="D8" s="194">
        <v>23894</v>
      </c>
      <c r="E8" s="194">
        <v>147</v>
      </c>
      <c r="F8" s="194">
        <v>151113.94715476636</v>
      </c>
      <c r="G8" s="194">
        <v>36874</v>
      </c>
      <c r="H8" s="194">
        <v>427598</v>
      </c>
      <c r="I8" s="194">
        <v>234</v>
      </c>
    </row>
    <row r="9" spans="1:30" ht="15.75">
      <c r="A9" s="227">
        <v>1</v>
      </c>
      <c r="B9" s="228" t="s">
        <v>6</v>
      </c>
      <c r="C9" s="194">
        <v>79017</v>
      </c>
      <c r="D9" s="194">
        <v>35064</v>
      </c>
      <c r="E9" s="194">
        <v>7079</v>
      </c>
      <c r="F9" s="194">
        <v>115518.84498716064</v>
      </c>
      <c r="G9" s="194">
        <v>30957</v>
      </c>
      <c r="H9" s="194">
        <v>234567</v>
      </c>
      <c r="I9" s="194">
        <v>1139</v>
      </c>
    </row>
    <row r="10" spans="1:30" ht="15.75">
      <c r="A10" s="227">
        <v>1</v>
      </c>
      <c r="B10" s="228" t="s">
        <v>7</v>
      </c>
      <c r="C10" s="194">
        <v>95676</v>
      </c>
      <c r="D10" s="194">
        <v>20876</v>
      </c>
      <c r="E10" s="194">
        <v>561</v>
      </c>
      <c r="F10" s="194">
        <v>186192.2544895348</v>
      </c>
      <c r="G10" s="194">
        <v>28556</v>
      </c>
      <c r="H10" s="194">
        <v>695825</v>
      </c>
      <c r="I10" s="194">
        <v>3051</v>
      </c>
    </row>
    <row r="11" spans="1:30" ht="15.75">
      <c r="A11" s="227">
        <v>1</v>
      </c>
      <c r="B11" s="228" t="s">
        <v>8</v>
      </c>
      <c r="C11" s="194">
        <v>98856</v>
      </c>
      <c r="D11" s="194">
        <v>50095</v>
      </c>
      <c r="E11" s="194">
        <v>17191</v>
      </c>
      <c r="F11" s="194">
        <v>92007.131681454659</v>
      </c>
      <c r="G11" s="194">
        <v>42309</v>
      </c>
      <c r="H11" s="194">
        <v>314918</v>
      </c>
      <c r="I11" s="194">
        <v>3878</v>
      </c>
    </row>
    <row r="12" spans="1:30" ht="15.75">
      <c r="A12" s="227">
        <v>1</v>
      </c>
      <c r="B12" s="228" t="s">
        <v>9</v>
      </c>
      <c r="C12" s="194">
        <v>92687</v>
      </c>
      <c r="D12" s="194">
        <v>61858</v>
      </c>
      <c r="E12" s="194">
        <v>9163</v>
      </c>
      <c r="F12" s="194">
        <v>119450.21213107852</v>
      </c>
      <c r="G12" s="194">
        <v>35634</v>
      </c>
      <c r="H12" s="194">
        <v>256025</v>
      </c>
      <c r="I12" s="194">
        <v>1987</v>
      </c>
    </row>
    <row r="13" spans="1:30" ht="15.75">
      <c r="A13" s="227">
        <v>1</v>
      </c>
      <c r="B13" s="228" t="s">
        <v>10</v>
      </c>
      <c r="C13" s="194">
        <v>52212</v>
      </c>
      <c r="D13" s="194">
        <v>59564</v>
      </c>
      <c r="E13" s="194">
        <v>9532</v>
      </c>
      <c r="F13" s="194">
        <v>116944.68879540621</v>
      </c>
      <c r="G13" s="194">
        <v>55654</v>
      </c>
      <c r="H13" s="194">
        <v>332920</v>
      </c>
      <c r="I13" s="194">
        <v>798</v>
      </c>
    </row>
    <row r="14" spans="1:30" ht="15.75">
      <c r="A14" s="227">
        <v>1</v>
      </c>
      <c r="B14" s="228" t="s">
        <v>11</v>
      </c>
      <c r="C14" s="194">
        <v>124575</v>
      </c>
      <c r="D14" s="194">
        <v>99897</v>
      </c>
      <c r="E14" s="194">
        <v>702</v>
      </c>
      <c r="F14" s="194">
        <v>243034.78292485539</v>
      </c>
      <c r="G14" s="194">
        <v>50324</v>
      </c>
      <c r="H14" s="194">
        <v>617560</v>
      </c>
      <c r="I14" s="194">
        <v>2314</v>
      </c>
    </row>
    <row r="15" spans="1:30" ht="15.75">
      <c r="A15" s="227">
        <v>1</v>
      </c>
      <c r="B15" s="228" t="s">
        <v>12</v>
      </c>
      <c r="C15" s="194">
        <v>236848</v>
      </c>
      <c r="D15" s="194">
        <v>74984</v>
      </c>
      <c r="E15" s="194">
        <v>38</v>
      </c>
      <c r="F15" s="194">
        <v>25790.709874043499</v>
      </c>
      <c r="G15" s="194">
        <v>81006</v>
      </c>
      <c r="H15" s="194">
        <v>1515340</v>
      </c>
      <c r="I15" s="194">
        <v>3654</v>
      </c>
    </row>
    <row r="16" spans="1:30" ht="15.75">
      <c r="A16" s="227">
        <v>1</v>
      </c>
      <c r="B16" s="228" t="s">
        <v>13</v>
      </c>
      <c r="C16" s="194">
        <v>399976</v>
      </c>
      <c r="D16" s="194">
        <v>104894</v>
      </c>
      <c r="E16" s="194">
        <v>455</v>
      </c>
      <c r="F16" s="194">
        <v>283417.34690254024</v>
      </c>
      <c r="G16" s="194">
        <v>70874</v>
      </c>
      <c r="H16" s="194">
        <v>1952790</v>
      </c>
      <c r="I16" s="194">
        <v>50322</v>
      </c>
    </row>
    <row r="17" spans="1:30" ht="15.75">
      <c r="A17" s="227">
        <v>1</v>
      </c>
      <c r="B17" s="228" t="s">
        <v>14</v>
      </c>
      <c r="C17" s="194">
        <v>294689</v>
      </c>
      <c r="D17" s="194">
        <v>175826</v>
      </c>
      <c r="E17" s="194">
        <v>4610</v>
      </c>
      <c r="F17" s="194">
        <v>226324.75645133064</v>
      </c>
      <c r="G17" s="194">
        <v>59978</v>
      </c>
      <c r="H17" s="194">
        <v>1534684</v>
      </c>
      <c r="I17" s="194">
        <v>16980</v>
      </c>
    </row>
    <row r="18" spans="1:30" s="226" customFormat="1" ht="21">
      <c r="A18" s="218"/>
      <c r="B18" s="219" t="s">
        <v>109</v>
      </c>
      <c r="C18" s="194">
        <f t="shared" ref="C18:I18" si="0">SUM(C4:C17)</f>
        <v>1948899</v>
      </c>
      <c r="D18" s="194">
        <f t="shared" si="0"/>
        <v>859686</v>
      </c>
      <c r="E18" s="194">
        <f t="shared" si="0"/>
        <v>76011</v>
      </c>
      <c r="F18" s="194">
        <v>2026769.3095815254</v>
      </c>
      <c r="G18" s="194">
        <f t="shared" si="0"/>
        <v>650209</v>
      </c>
      <c r="H18" s="194">
        <f t="shared" si="0"/>
        <v>9105408</v>
      </c>
      <c r="I18" s="194">
        <f t="shared" si="0"/>
        <v>87792</v>
      </c>
      <c r="J18" s="225"/>
      <c r="K18" s="225"/>
      <c r="L18" s="225"/>
      <c r="M18" s="225"/>
      <c r="N18" s="225"/>
      <c r="O18" s="225"/>
      <c r="P18" s="225"/>
      <c r="Q18" s="225"/>
      <c r="R18" s="225"/>
      <c r="S18" s="225"/>
      <c r="T18" s="225"/>
      <c r="U18" s="225"/>
      <c r="V18" s="225"/>
      <c r="W18" s="225"/>
      <c r="X18" s="225"/>
      <c r="Y18" s="225"/>
      <c r="Z18" s="225"/>
      <c r="AA18" s="225"/>
      <c r="AB18" s="225"/>
      <c r="AC18" s="225"/>
      <c r="AD18" s="225"/>
    </row>
    <row r="19" spans="1:30" ht="15.75">
      <c r="A19" s="227">
        <v>2</v>
      </c>
      <c r="B19" s="228" t="s">
        <v>15</v>
      </c>
      <c r="C19" s="194">
        <v>232100</v>
      </c>
      <c r="D19" s="194">
        <v>183943</v>
      </c>
      <c r="E19" s="194">
        <v>2715</v>
      </c>
      <c r="F19" s="194">
        <v>197086.13266408804</v>
      </c>
      <c r="G19" s="194">
        <v>21898</v>
      </c>
      <c r="H19" s="194">
        <v>1049998</v>
      </c>
      <c r="I19" s="194">
        <v>23000</v>
      </c>
    </row>
    <row r="20" spans="1:30" ht="15.75">
      <c r="A20" s="227">
        <v>2</v>
      </c>
      <c r="B20" s="228" t="s">
        <v>16</v>
      </c>
      <c r="C20" s="194">
        <v>89567</v>
      </c>
      <c r="D20" s="194">
        <v>92340</v>
      </c>
      <c r="E20" s="194">
        <v>1132</v>
      </c>
      <c r="F20" s="194">
        <v>125334.02426964357</v>
      </c>
      <c r="G20" s="194">
        <v>5567</v>
      </c>
      <c r="H20" s="194">
        <v>849878</v>
      </c>
      <c r="I20" s="194">
        <v>9876</v>
      </c>
    </row>
    <row r="21" spans="1:30" ht="15.75">
      <c r="A21" s="227">
        <v>2</v>
      </c>
      <c r="B21" s="228" t="s">
        <v>17</v>
      </c>
      <c r="C21" s="194">
        <v>139854</v>
      </c>
      <c r="D21" s="194">
        <v>65884</v>
      </c>
      <c r="E21" s="194">
        <v>652</v>
      </c>
      <c r="F21" s="194">
        <v>225187.21943787474</v>
      </c>
      <c r="G21" s="194">
        <v>5998</v>
      </c>
      <c r="H21" s="194">
        <v>578052</v>
      </c>
      <c r="I21" s="194">
        <v>8867</v>
      </c>
    </row>
    <row r="22" spans="1:30" ht="15.75">
      <c r="A22" s="227">
        <v>2</v>
      </c>
      <c r="B22" s="228" t="s">
        <v>18</v>
      </c>
      <c r="C22" s="194">
        <v>124234</v>
      </c>
      <c r="D22" s="194">
        <v>71508</v>
      </c>
      <c r="E22" s="194">
        <v>645</v>
      </c>
      <c r="F22" s="194">
        <v>200939.04897949169</v>
      </c>
      <c r="G22" s="194">
        <v>13306</v>
      </c>
      <c r="H22" s="194">
        <v>337067</v>
      </c>
      <c r="I22" s="194">
        <v>6075</v>
      </c>
    </row>
    <row r="23" spans="1:30" ht="15.75">
      <c r="A23" s="227">
        <v>2</v>
      </c>
      <c r="B23" s="228" t="s">
        <v>19</v>
      </c>
      <c r="C23" s="194">
        <v>185965</v>
      </c>
      <c r="D23" s="194">
        <v>85564</v>
      </c>
      <c r="E23" s="194">
        <v>1192</v>
      </c>
      <c r="F23" s="194">
        <v>222517.92999767902</v>
      </c>
      <c r="G23" s="194">
        <v>8765</v>
      </c>
      <c r="H23" s="194">
        <v>243157</v>
      </c>
      <c r="I23" s="194">
        <v>9000</v>
      </c>
    </row>
    <row r="24" spans="1:30" ht="15.75">
      <c r="A24" s="227">
        <v>2</v>
      </c>
      <c r="B24" s="228" t="s">
        <v>20</v>
      </c>
      <c r="C24" s="194">
        <v>118437</v>
      </c>
      <c r="D24" s="194">
        <v>80334</v>
      </c>
      <c r="E24" s="194">
        <v>920</v>
      </c>
      <c r="F24" s="194">
        <v>180885.05594054912</v>
      </c>
      <c r="G24" s="194">
        <v>8567</v>
      </c>
      <c r="H24" s="194">
        <v>232998</v>
      </c>
      <c r="I24" s="194">
        <v>7834</v>
      </c>
    </row>
    <row r="25" spans="1:30" ht="15.75">
      <c r="A25" s="227">
        <v>2</v>
      </c>
      <c r="B25" s="228" t="s">
        <v>21</v>
      </c>
      <c r="C25" s="194">
        <v>132878</v>
      </c>
      <c r="D25" s="194">
        <v>150567</v>
      </c>
      <c r="E25" s="194">
        <v>335</v>
      </c>
      <c r="F25" s="194">
        <v>285349.19855470245</v>
      </c>
      <c r="G25" s="194">
        <v>21176</v>
      </c>
      <c r="H25" s="194">
        <v>367009</v>
      </c>
      <c r="I25" s="194">
        <v>10443</v>
      </c>
    </row>
    <row r="26" spans="1:30" ht="15.75">
      <c r="A26" s="227">
        <v>2</v>
      </c>
      <c r="B26" s="228" t="s">
        <v>22</v>
      </c>
      <c r="C26" s="194">
        <v>77865</v>
      </c>
      <c r="D26" s="194">
        <v>49907</v>
      </c>
      <c r="E26" s="194">
        <v>145</v>
      </c>
      <c r="F26" s="194">
        <v>116141.5484384921</v>
      </c>
      <c r="G26" s="194">
        <v>10050</v>
      </c>
      <c r="H26" s="194">
        <v>645691</v>
      </c>
      <c r="I26" s="194">
        <v>7867</v>
      </c>
    </row>
    <row r="27" spans="1:30" s="226" customFormat="1" ht="21">
      <c r="A27" s="218"/>
      <c r="B27" s="219" t="s">
        <v>110</v>
      </c>
      <c r="C27" s="194">
        <f>SUM(C19:C26)</f>
        <v>1100900</v>
      </c>
      <c r="D27" s="194">
        <f>SUM(D19:D26)</f>
        <v>780047</v>
      </c>
      <c r="E27" s="194">
        <f>SUM(E19:E26)</f>
        <v>7736</v>
      </c>
      <c r="F27" s="194">
        <v>1553440.1582825209</v>
      </c>
      <c r="G27" s="194">
        <f t="shared" ref="G27:I27" si="1">SUM(G19:G26)</f>
        <v>95327</v>
      </c>
      <c r="H27" s="194">
        <f t="shared" si="1"/>
        <v>4303850</v>
      </c>
      <c r="I27" s="194">
        <f t="shared" si="1"/>
        <v>82962</v>
      </c>
      <c r="J27" s="225"/>
      <c r="K27" s="225"/>
      <c r="L27" s="225"/>
      <c r="M27" s="225"/>
      <c r="N27" s="225"/>
      <c r="O27" s="225"/>
      <c r="P27" s="225"/>
      <c r="Q27" s="225"/>
      <c r="R27" s="225"/>
      <c r="S27" s="225"/>
      <c r="T27" s="225"/>
      <c r="U27" s="225"/>
      <c r="V27" s="225"/>
      <c r="W27" s="225"/>
      <c r="X27" s="225"/>
      <c r="Y27" s="225"/>
      <c r="Z27" s="225"/>
      <c r="AA27" s="225"/>
      <c r="AB27" s="225"/>
      <c r="AC27" s="225"/>
      <c r="AD27" s="225"/>
    </row>
    <row r="28" spans="1:30" ht="15.75">
      <c r="A28" s="227">
        <v>3</v>
      </c>
      <c r="B28" s="228" t="s">
        <v>23</v>
      </c>
      <c r="C28" s="194">
        <v>80694</v>
      </c>
      <c r="D28" s="194">
        <v>52815</v>
      </c>
      <c r="E28" s="194">
        <v>3892</v>
      </c>
      <c r="F28" s="194">
        <v>150479.47607915776</v>
      </c>
      <c r="G28" s="194">
        <v>5560</v>
      </c>
      <c r="H28" s="194">
        <v>396041</v>
      </c>
      <c r="I28" s="194">
        <v>4313</v>
      </c>
    </row>
    <row r="29" spans="1:30" ht="15.75">
      <c r="A29" s="227">
        <v>3</v>
      </c>
      <c r="B29" s="228" t="s">
        <v>358</v>
      </c>
      <c r="C29" s="194">
        <v>52000</v>
      </c>
      <c r="D29" s="194">
        <v>65206</v>
      </c>
      <c r="E29" s="194">
        <v>2625</v>
      </c>
      <c r="F29" s="194">
        <v>172870.32317246709</v>
      </c>
      <c r="G29" s="194">
        <v>5288</v>
      </c>
      <c r="H29" s="194">
        <v>255325</v>
      </c>
      <c r="I29" s="194">
        <v>2812</v>
      </c>
    </row>
    <row r="30" spans="1:30" ht="15.75">
      <c r="A30" s="227">
        <v>3</v>
      </c>
      <c r="B30" s="228" t="s">
        <v>25</v>
      </c>
      <c r="C30" s="194">
        <v>13481</v>
      </c>
      <c r="D30" s="194">
        <v>7403</v>
      </c>
      <c r="E30" s="194">
        <v>2393</v>
      </c>
      <c r="F30" s="194">
        <v>37473.018875164424</v>
      </c>
      <c r="G30" s="194">
        <v>1206</v>
      </c>
      <c r="H30" s="194">
        <v>115042</v>
      </c>
      <c r="I30" s="194">
        <v>234</v>
      </c>
    </row>
    <row r="31" spans="1:30" ht="15.75">
      <c r="A31" s="227">
        <v>3</v>
      </c>
      <c r="B31" s="228" t="s">
        <v>26</v>
      </c>
      <c r="C31" s="194">
        <v>71246</v>
      </c>
      <c r="D31" s="194">
        <v>37781</v>
      </c>
      <c r="E31" s="194">
        <v>1524</v>
      </c>
      <c r="F31" s="194">
        <v>166641.32738843956</v>
      </c>
      <c r="G31" s="194">
        <v>11076</v>
      </c>
      <c r="H31" s="194">
        <v>242721</v>
      </c>
      <c r="I31" s="194">
        <v>696</v>
      </c>
    </row>
    <row r="32" spans="1:30" ht="15.75">
      <c r="A32" s="227">
        <v>3</v>
      </c>
      <c r="B32" s="228" t="s">
        <v>27</v>
      </c>
      <c r="C32" s="194">
        <v>137232</v>
      </c>
      <c r="D32" s="194">
        <v>62440</v>
      </c>
      <c r="E32" s="194">
        <v>18961</v>
      </c>
      <c r="F32" s="194">
        <v>226820.95794168298</v>
      </c>
      <c r="G32" s="194">
        <v>10599</v>
      </c>
      <c r="H32" s="194">
        <v>576070</v>
      </c>
      <c r="I32" s="194">
        <v>10342</v>
      </c>
    </row>
    <row r="33" spans="1:30" ht="15.75">
      <c r="A33" s="227">
        <v>3</v>
      </c>
      <c r="B33" s="228" t="s">
        <v>28</v>
      </c>
      <c r="C33" s="194">
        <v>135832</v>
      </c>
      <c r="D33" s="194">
        <v>136608</v>
      </c>
      <c r="E33" s="194">
        <v>7814</v>
      </c>
      <c r="F33" s="194">
        <v>249963.95235337218</v>
      </c>
      <c r="G33" s="194">
        <v>6093</v>
      </c>
      <c r="H33" s="194">
        <v>1673514</v>
      </c>
      <c r="I33" s="194">
        <v>3595</v>
      </c>
    </row>
    <row r="34" spans="1:30" ht="15.75">
      <c r="A34" s="227">
        <v>3</v>
      </c>
      <c r="B34" s="228" t="s">
        <v>29</v>
      </c>
      <c r="C34" s="194">
        <v>22503</v>
      </c>
      <c r="D34" s="194">
        <v>8340</v>
      </c>
      <c r="E34" s="194">
        <v>192</v>
      </c>
      <c r="F34" s="194">
        <v>30450.689087787025</v>
      </c>
      <c r="G34" s="194">
        <v>8112</v>
      </c>
      <c r="H34" s="194">
        <v>2508250</v>
      </c>
      <c r="I34" s="194">
        <v>5977</v>
      </c>
    </row>
    <row r="35" spans="1:30" ht="15.75">
      <c r="A35" s="227">
        <v>3</v>
      </c>
      <c r="B35" s="228" t="s">
        <v>30</v>
      </c>
      <c r="C35" s="194">
        <v>24364</v>
      </c>
      <c r="D35" s="194">
        <v>27051</v>
      </c>
      <c r="E35" s="194">
        <v>11902</v>
      </c>
      <c r="F35" s="194">
        <v>75038.217473833036</v>
      </c>
      <c r="G35" s="194">
        <v>7056</v>
      </c>
      <c r="H35" s="194">
        <v>635954</v>
      </c>
      <c r="I35" s="194">
        <v>190</v>
      </c>
    </row>
    <row r="36" spans="1:30" ht="15.75">
      <c r="A36" s="227">
        <v>3</v>
      </c>
      <c r="B36" s="228" t="s">
        <v>31</v>
      </c>
      <c r="C36" s="194">
        <v>45969</v>
      </c>
      <c r="D36" s="194">
        <v>33076</v>
      </c>
      <c r="E36" s="194">
        <v>8154</v>
      </c>
      <c r="F36" s="194">
        <v>43613.75747711349</v>
      </c>
      <c r="G36" s="194">
        <v>17766</v>
      </c>
      <c r="H36" s="194">
        <v>601121</v>
      </c>
      <c r="I36" s="194">
        <v>2597</v>
      </c>
    </row>
    <row r="37" spans="1:30" ht="15.75">
      <c r="A37" s="227">
        <v>3</v>
      </c>
      <c r="B37" s="228" t="s">
        <v>32</v>
      </c>
      <c r="C37" s="194">
        <v>146784</v>
      </c>
      <c r="D37" s="194">
        <v>160712</v>
      </c>
      <c r="E37" s="194">
        <v>10098</v>
      </c>
      <c r="F37" s="194">
        <v>265025.53079274233</v>
      </c>
      <c r="G37" s="194">
        <v>15411</v>
      </c>
      <c r="H37" s="194">
        <v>802353</v>
      </c>
      <c r="I37" s="194">
        <v>6104</v>
      </c>
    </row>
    <row r="38" spans="1:30" ht="15.75">
      <c r="A38" s="227">
        <v>3</v>
      </c>
      <c r="B38" s="228" t="s">
        <v>35</v>
      </c>
      <c r="C38" s="194">
        <v>74479</v>
      </c>
      <c r="D38" s="194">
        <v>69397</v>
      </c>
      <c r="E38" s="194">
        <v>3681</v>
      </c>
      <c r="F38" s="194">
        <v>207018.98818934226</v>
      </c>
      <c r="G38" s="194">
        <v>9100</v>
      </c>
      <c r="H38" s="194">
        <v>27691215</v>
      </c>
      <c r="I38" s="194">
        <v>4405</v>
      </c>
    </row>
    <row r="39" spans="1:30" ht="15.75">
      <c r="A39" s="227">
        <v>3</v>
      </c>
      <c r="B39" s="228" t="s">
        <v>359</v>
      </c>
      <c r="C39" s="194">
        <v>140270</v>
      </c>
      <c r="D39" s="194">
        <v>125836</v>
      </c>
      <c r="E39" s="194">
        <v>321</v>
      </c>
      <c r="F39" s="194">
        <v>179883.82724163664</v>
      </c>
      <c r="G39" s="194">
        <v>15907</v>
      </c>
      <c r="H39" s="194">
        <v>1597162</v>
      </c>
      <c r="I39" s="194">
        <v>7352</v>
      </c>
    </row>
    <row r="40" spans="1:30" ht="15.75">
      <c r="A40" s="227">
        <v>3</v>
      </c>
      <c r="B40" s="228" t="s">
        <v>34</v>
      </c>
      <c r="C40" s="194">
        <v>106409</v>
      </c>
      <c r="D40" s="194">
        <v>107788</v>
      </c>
      <c r="E40" s="194">
        <v>3875</v>
      </c>
      <c r="F40" s="194">
        <v>251497.6660508248</v>
      </c>
      <c r="G40" s="194">
        <v>3275</v>
      </c>
      <c r="H40" s="194">
        <v>1340375</v>
      </c>
      <c r="I40" s="194">
        <v>1291</v>
      </c>
    </row>
    <row r="41" spans="1:30" s="226" customFormat="1" ht="21">
      <c r="A41" s="218"/>
      <c r="B41" s="219" t="s">
        <v>111</v>
      </c>
      <c r="C41" s="194">
        <f t="shared" ref="C41:I41" si="2">SUM(C28:C40)</f>
        <v>1051263</v>
      </c>
      <c r="D41" s="194">
        <f t="shared" si="2"/>
        <v>894453</v>
      </c>
      <c r="E41" s="194">
        <f>SUM(E28:E40)</f>
        <v>75432</v>
      </c>
      <c r="F41" s="194">
        <v>2056777.7321235638</v>
      </c>
      <c r="G41" s="194">
        <f t="shared" si="2"/>
        <v>116449</v>
      </c>
      <c r="H41" s="194">
        <f t="shared" si="2"/>
        <v>38435143</v>
      </c>
      <c r="I41" s="194">
        <f t="shared" si="2"/>
        <v>49908</v>
      </c>
      <c r="J41" s="225"/>
      <c r="K41" s="225"/>
      <c r="L41" s="225"/>
      <c r="M41" s="225"/>
      <c r="N41" s="225"/>
      <c r="O41" s="225"/>
      <c r="P41" s="225"/>
      <c r="Q41" s="225"/>
      <c r="R41" s="225"/>
      <c r="S41" s="225"/>
      <c r="T41" s="225"/>
      <c r="U41" s="225"/>
      <c r="V41" s="225"/>
      <c r="W41" s="225"/>
      <c r="X41" s="225"/>
      <c r="Y41" s="225"/>
      <c r="Z41" s="225"/>
      <c r="AA41" s="225"/>
      <c r="AB41" s="225"/>
      <c r="AC41" s="225"/>
      <c r="AD41" s="225"/>
    </row>
    <row r="42" spans="1:30" ht="15.75">
      <c r="A42" s="218" t="s">
        <v>79</v>
      </c>
      <c r="B42" s="228" t="s">
        <v>36</v>
      </c>
      <c r="C42" s="194">
        <v>3201</v>
      </c>
      <c r="D42" s="194">
        <v>0</v>
      </c>
      <c r="E42" s="194">
        <v>5864</v>
      </c>
      <c r="F42" s="194">
        <v>2959.5575056982238</v>
      </c>
      <c r="G42" s="194">
        <v>191</v>
      </c>
      <c r="H42" s="194">
        <v>10295</v>
      </c>
      <c r="I42" s="194">
        <v>17</v>
      </c>
    </row>
    <row r="43" spans="1:30" ht="15.75">
      <c r="A43" s="218" t="s">
        <v>79</v>
      </c>
      <c r="B43" s="228" t="s">
        <v>37</v>
      </c>
      <c r="C43" s="194">
        <v>7843</v>
      </c>
      <c r="D43" s="194">
        <v>187</v>
      </c>
      <c r="E43" s="194">
        <v>6957</v>
      </c>
      <c r="F43" s="194">
        <v>62687.115159628549</v>
      </c>
      <c r="G43" s="194">
        <v>44</v>
      </c>
      <c r="H43" s="194">
        <v>8267</v>
      </c>
      <c r="I43" s="194">
        <v>0</v>
      </c>
    </row>
    <row r="44" spans="1:30" ht="15.75">
      <c r="A44" s="218" t="s">
        <v>79</v>
      </c>
      <c r="B44" s="228" t="s">
        <v>38</v>
      </c>
      <c r="C44" s="194">
        <v>84267</v>
      </c>
      <c r="D44" s="194">
        <v>69663</v>
      </c>
      <c r="E44" s="194">
        <v>30483</v>
      </c>
      <c r="F44" s="194">
        <v>204432.07211908649</v>
      </c>
      <c r="G44" s="194">
        <v>10295</v>
      </c>
      <c r="H44" s="194">
        <v>463993</v>
      </c>
      <c r="I44" s="194">
        <v>0</v>
      </c>
    </row>
    <row r="45" spans="1:30" ht="15.75">
      <c r="A45" s="218" t="s">
        <v>79</v>
      </c>
      <c r="B45" s="228" t="s">
        <v>39</v>
      </c>
      <c r="C45" s="194">
        <v>17420</v>
      </c>
      <c r="D45" s="194">
        <v>45209</v>
      </c>
      <c r="E45" s="194">
        <v>16150</v>
      </c>
      <c r="F45" s="194">
        <v>113682.11496457191</v>
      </c>
      <c r="G45" s="194">
        <v>6549</v>
      </c>
      <c r="H45" s="194">
        <v>285800</v>
      </c>
      <c r="I45" s="194">
        <v>830</v>
      </c>
    </row>
    <row r="46" spans="1:30" ht="15.75">
      <c r="A46" s="218" t="s">
        <v>79</v>
      </c>
      <c r="B46" s="228" t="s">
        <v>360</v>
      </c>
      <c r="C46" s="194">
        <v>95296</v>
      </c>
      <c r="D46" s="194">
        <v>119294</v>
      </c>
      <c r="E46" s="194">
        <v>827</v>
      </c>
      <c r="F46" s="194">
        <v>319369.40033988561</v>
      </c>
      <c r="G46" s="194">
        <v>62984</v>
      </c>
      <c r="H46" s="194">
        <v>529519</v>
      </c>
      <c r="I46" s="194">
        <v>865</v>
      </c>
    </row>
    <row r="47" spans="1:30" ht="15.75">
      <c r="A47" s="218" t="s">
        <v>79</v>
      </c>
      <c r="B47" s="228" t="s">
        <v>41</v>
      </c>
      <c r="C47" s="194">
        <v>40328</v>
      </c>
      <c r="D47" s="194">
        <v>150327</v>
      </c>
      <c r="E47" s="194">
        <v>19395</v>
      </c>
      <c r="F47" s="194">
        <v>117763.51931802319</v>
      </c>
      <c r="G47" s="194">
        <v>14647</v>
      </c>
      <c r="H47" s="194">
        <v>2686098</v>
      </c>
      <c r="I47" s="194">
        <v>10899</v>
      </c>
    </row>
    <row r="48" spans="1:30" ht="15.75">
      <c r="A48" s="218" t="s">
        <v>79</v>
      </c>
      <c r="B48" s="228" t="s">
        <v>42</v>
      </c>
      <c r="C48" s="194">
        <v>41127</v>
      </c>
      <c r="D48" s="194">
        <v>34296</v>
      </c>
      <c r="E48" s="194">
        <v>5506</v>
      </c>
      <c r="F48" s="194">
        <v>41396.540936230886</v>
      </c>
      <c r="G48" s="194">
        <v>10274</v>
      </c>
      <c r="H48" s="194">
        <v>261638</v>
      </c>
      <c r="I48" s="194">
        <v>27707</v>
      </c>
    </row>
    <row r="49" spans="1:30" ht="15.75">
      <c r="A49" s="218" t="s">
        <v>79</v>
      </c>
      <c r="B49" s="228" t="s">
        <v>361</v>
      </c>
      <c r="C49" s="194">
        <v>39621</v>
      </c>
      <c r="D49" s="194">
        <v>93432</v>
      </c>
      <c r="E49" s="194">
        <v>2402</v>
      </c>
      <c r="F49" s="194">
        <v>218347.28782679286</v>
      </c>
      <c r="G49" s="194">
        <v>24516</v>
      </c>
      <c r="H49" s="194">
        <v>548691</v>
      </c>
      <c r="I49" s="194">
        <v>0</v>
      </c>
    </row>
    <row r="50" spans="1:30" ht="15.75">
      <c r="A50" s="218" t="s">
        <v>79</v>
      </c>
      <c r="B50" s="228" t="s">
        <v>362</v>
      </c>
      <c r="C50" s="194">
        <v>35709</v>
      </c>
      <c r="D50" s="194">
        <v>28712</v>
      </c>
      <c r="E50" s="194">
        <v>22224</v>
      </c>
      <c r="F50" s="194">
        <v>106389.12981882051</v>
      </c>
      <c r="G50" s="194">
        <v>1111</v>
      </c>
      <c r="H50" s="194">
        <v>190630</v>
      </c>
      <c r="I50" s="194">
        <v>1058</v>
      </c>
    </row>
    <row r="51" spans="1:30" ht="15.75">
      <c r="A51" s="218" t="s">
        <v>79</v>
      </c>
      <c r="B51" s="228" t="s">
        <v>45</v>
      </c>
      <c r="C51" s="194">
        <v>52742</v>
      </c>
      <c r="D51" s="194">
        <v>81301</v>
      </c>
      <c r="E51" s="194">
        <v>7331</v>
      </c>
      <c r="F51" s="194">
        <v>100726.94127080806</v>
      </c>
      <c r="G51" s="194">
        <v>7984</v>
      </c>
      <c r="H51" s="194">
        <v>314237</v>
      </c>
      <c r="I51" s="194">
        <v>0</v>
      </c>
    </row>
    <row r="52" spans="1:30" ht="15.75">
      <c r="A52" s="218" t="s">
        <v>79</v>
      </c>
      <c r="B52" s="228" t="s">
        <v>46</v>
      </c>
      <c r="C52" s="194">
        <v>137620</v>
      </c>
      <c r="D52" s="194">
        <v>96254</v>
      </c>
      <c r="E52" s="194">
        <v>3933</v>
      </c>
      <c r="F52" s="194">
        <v>221868.74939172404</v>
      </c>
      <c r="G52" s="194">
        <v>44247</v>
      </c>
      <c r="H52" s="194">
        <v>480749</v>
      </c>
      <c r="I52" s="194">
        <v>70115</v>
      </c>
    </row>
    <row r="53" spans="1:30" s="226" customFormat="1" ht="21">
      <c r="A53" s="218"/>
      <c r="B53" s="219" t="s">
        <v>363</v>
      </c>
      <c r="C53" s="194">
        <f t="shared" ref="C53:I53" si="3">SUM(C42:C52)</f>
        <v>555174</v>
      </c>
      <c r="D53" s="194">
        <f t="shared" si="3"/>
        <v>718675</v>
      </c>
      <c r="E53" s="194">
        <f>SUM(E42:E52)</f>
        <v>121072</v>
      </c>
      <c r="F53" s="194">
        <v>1509622.4286512702</v>
      </c>
      <c r="G53" s="194">
        <f t="shared" si="3"/>
        <v>182842</v>
      </c>
      <c r="H53" s="194">
        <f t="shared" si="3"/>
        <v>5779917</v>
      </c>
      <c r="I53" s="194">
        <f t="shared" si="3"/>
        <v>111491</v>
      </c>
      <c r="J53" s="225"/>
      <c r="K53" s="225"/>
      <c r="L53" s="225"/>
      <c r="M53" s="225"/>
      <c r="N53" s="225"/>
      <c r="O53" s="225"/>
      <c r="P53" s="225"/>
      <c r="Q53" s="225"/>
      <c r="R53" s="225"/>
      <c r="S53" s="225"/>
      <c r="T53" s="225"/>
      <c r="U53" s="225"/>
      <c r="V53" s="225"/>
      <c r="W53" s="225"/>
      <c r="X53" s="225"/>
      <c r="Y53" s="225"/>
      <c r="Z53" s="225"/>
      <c r="AA53" s="225"/>
      <c r="AB53" s="225"/>
      <c r="AC53" s="225"/>
      <c r="AD53" s="225"/>
    </row>
    <row r="54" spans="1:30" ht="15.75">
      <c r="A54" s="227">
        <v>5</v>
      </c>
      <c r="B54" s="228" t="s">
        <v>47</v>
      </c>
      <c r="C54" s="194">
        <v>73629</v>
      </c>
      <c r="D54" s="194">
        <v>90677</v>
      </c>
      <c r="E54" s="194">
        <v>4499</v>
      </c>
      <c r="F54" s="194">
        <v>229612.82680143209</v>
      </c>
      <c r="G54" s="194">
        <v>65772</v>
      </c>
      <c r="H54" s="194">
        <v>514146</v>
      </c>
      <c r="I54" s="194">
        <v>4058</v>
      </c>
    </row>
    <row r="55" spans="1:30" ht="15.75">
      <c r="A55" s="227">
        <v>5</v>
      </c>
      <c r="B55" s="228" t="s">
        <v>48</v>
      </c>
      <c r="C55" s="194">
        <v>47453</v>
      </c>
      <c r="D55" s="194">
        <v>44479</v>
      </c>
      <c r="E55" s="194">
        <v>18045</v>
      </c>
      <c r="F55" s="194">
        <v>142046.99264923763</v>
      </c>
      <c r="G55" s="194">
        <v>9795</v>
      </c>
      <c r="H55" s="194">
        <v>186539</v>
      </c>
      <c r="I55" s="194">
        <v>579</v>
      </c>
    </row>
    <row r="56" spans="1:30" ht="15.75">
      <c r="A56" s="227">
        <v>5</v>
      </c>
      <c r="B56" s="228" t="s">
        <v>364</v>
      </c>
      <c r="C56" s="194">
        <v>41820</v>
      </c>
      <c r="D56" s="194">
        <v>104917</v>
      </c>
      <c r="E56" s="194">
        <v>2653</v>
      </c>
      <c r="F56" s="194">
        <v>98146.88964804729</v>
      </c>
      <c r="G56" s="194">
        <v>2642</v>
      </c>
      <c r="H56" s="194">
        <v>432910</v>
      </c>
      <c r="I56" s="194">
        <v>364</v>
      </c>
    </row>
    <row r="57" spans="1:30" ht="15.75">
      <c r="A57" s="227">
        <v>5</v>
      </c>
      <c r="B57" s="228" t="s">
        <v>51</v>
      </c>
      <c r="C57" s="194">
        <v>88425</v>
      </c>
      <c r="D57" s="194">
        <v>142697</v>
      </c>
      <c r="E57" s="194">
        <v>7033</v>
      </c>
      <c r="F57" s="194">
        <v>217376.4588239296</v>
      </c>
      <c r="G57" s="194">
        <v>6296</v>
      </c>
      <c r="H57" s="194">
        <v>945485</v>
      </c>
      <c r="I57" s="194">
        <v>17285</v>
      </c>
    </row>
    <row r="58" spans="1:30" ht="15.75">
      <c r="A58" s="227">
        <v>5</v>
      </c>
      <c r="B58" s="228" t="s">
        <v>52</v>
      </c>
      <c r="C58" s="194">
        <v>136832</v>
      </c>
      <c r="D58" s="194">
        <v>112675</v>
      </c>
      <c r="E58" s="194">
        <v>555</v>
      </c>
      <c r="F58" s="194">
        <v>321309.09707489924</v>
      </c>
      <c r="G58" s="194">
        <v>20619</v>
      </c>
      <c r="H58" s="194">
        <v>728680</v>
      </c>
      <c r="I58" s="194">
        <v>6032</v>
      </c>
    </row>
    <row r="59" spans="1:30" ht="15.75">
      <c r="A59" s="227">
        <v>5</v>
      </c>
      <c r="B59" s="228" t="s">
        <v>58</v>
      </c>
      <c r="C59" s="194">
        <v>102795</v>
      </c>
      <c r="D59" s="194">
        <v>53446</v>
      </c>
      <c r="E59" s="194">
        <v>13715</v>
      </c>
      <c r="F59" s="194">
        <v>175427.82018203003</v>
      </c>
      <c r="G59" s="194">
        <v>30511</v>
      </c>
      <c r="H59" s="194">
        <v>296146</v>
      </c>
      <c r="I59" s="194">
        <v>549</v>
      </c>
    </row>
    <row r="60" spans="1:30" ht="15.75">
      <c r="A60" s="227">
        <v>5</v>
      </c>
      <c r="B60" s="228" t="s">
        <v>57</v>
      </c>
      <c r="C60" s="194">
        <v>71672</v>
      </c>
      <c r="D60" s="194">
        <v>72572</v>
      </c>
      <c r="E60" s="194">
        <v>15802</v>
      </c>
      <c r="F60" s="194">
        <v>156343.67551059427</v>
      </c>
      <c r="G60" s="194">
        <v>9864</v>
      </c>
      <c r="H60" s="194">
        <v>619318</v>
      </c>
      <c r="I60" s="194">
        <v>78</v>
      </c>
    </row>
    <row r="61" spans="1:30" ht="15.75">
      <c r="A61" s="227">
        <v>5</v>
      </c>
      <c r="B61" s="228" t="s">
        <v>53</v>
      </c>
      <c r="C61" s="194">
        <v>149591</v>
      </c>
      <c r="D61" s="194">
        <v>122133</v>
      </c>
      <c r="E61" s="194">
        <v>14215</v>
      </c>
      <c r="F61" s="194">
        <v>207330.83023268622</v>
      </c>
      <c r="G61" s="194">
        <v>60954</v>
      </c>
      <c r="H61" s="194">
        <v>3088290</v>
      </c>
      <c r="I61" s="194">
        <v>7514</v>
      </c>
    </row>
    <row r="62" spans="1:30" ht="15.75">
      <c r="A62" s="227">
        <v>5</v>
      </c>
      <c r="B62" s="228" t="s">
        <v>54</v>
      </c>
      <c r="C62" s="194">
        <v>220453</v>
      </c>
      <c r="D62" s="194">
        <v>243539</v>
      </c>
      <c r="E62" s="194">
        <v>23846</v>
      </c>
      <c r="F62" s="194">
        <v>294446.55275628046</v>
      </c>
      <c r="G62" s="194">
        <v>60345</v>
      </c>
      <c r="H62" s="194">
        <v>1080601</v>
      </c>
      <c r="I62" s="194">
        <v>2180</v>
      </c>
    </row>
    <row r="63" spans="1:30" ht="15.75">
      <c r="A63" s="227">
        <v>5</v>
      </c>
      <c r="B63" s="228" t="s">
        <v>55</v>
      </c>
      <c r="C63" s="194">
        <v>112897</v>
      </c>
      <c r="D63" s="194">
        <v>117644</v>
      </c>
      <c r="E63" s="194">
        <v>11825</v>
      </c>
      <c r="F63" s="194">
        <v>211266.11991802978</v>
      </c>
      <c r="G63" s="194">
        <v>30222</v>
      </c>
      <c r="H63" s="194">
        <v>428900</v>
      </c>
      <c r="I63" s="194">
        <v>2072</v>
      </c>
    </row>
    <row r="64" spans="1:30" ht="15.75">
      <c r="A64" s="227">
        <v>5</v>
      </c>
      <c r="B64" s="228" t="s">
        <v>365</v>
      </c>
      <c r="C64" s="194">
        <v>14344</v>
      </c>
      <c r="D64" s="194">
        <v>11611</v>
      </c>
      <c r="E64" s="194">
        <v>12024</v>
      </c>
      <c r="F64" s="194">
        <v>56091.361752297125</v>
      </c>
      <c r="G64" s="194">
        <v>7021</v>
      </c>
      <c r="H64" s="194">
        <v>107541</v>
      </c>
      <c r="I64" s="194">
        <v>103</v>
      </c>
    </row>
    <row r="65" spans="1:30" ht="15.75">
      <c r="A65" s="227">
        <v>5</v>
      </c>
      <c r="B65" s="228" t="s">
        <v>366</v>
      </c>
      <c r="C65" s="194">
        <v>85720</v>
      </c>
      <c r="D65" s="194">
        <v>53908</v>
      </c>
      <c r="E65" s="194">
        <v>3824</v>
      </c>
      <c r="F65" s="194">
        <v>118164.59917880205</v>
      </c>
      <c r="G65" s="194">
        <v>7578</v>
      </c>
      <c r="H65" s="194">
        <v>1107375</v>
      </c>
      <c r="I65" s="194">
        <v>10083</v>
      </c>
    </row>
    <row r="66" spans="1:30" s="226" customFormat="1" ht="21">
      <c r="A66" s="218"/>
      <c r="B66" s="219" t="s">
        <v>367</v>
      </c>
      <c r="C66" s="194">
        <f t="shared" ref="C66:I66" si="4">SUM(C54:C65)</f>
        <v>1145631</v>
      </c>
      <c r="D66" s="194">
        <f t="shared" si="4"/>
        <v>1170298</v>
      </c>
      <c r="E66" s="194">
        <f>SUM(E54:E65)</f>
        <v>128036</v>
      </c>
      <c r="F66" s="194">
        <v>2227563.2245282657</v>
      </c>
      <c r="G66" s="194">
        <f t="shared" si="4"/>
        <v>311619</v>
      </c>
      <c r="H66" s="194">
        <f t="shared" si="4"/>
        <v>9535931</v>
      </c>
      <c r="I66" s="194">
        <f t="shared" si="4"/>
        <v>50897</v>
      </c>
      <c r="J66" s="225"/>
      <c r="K66" s="225"/>
      <c r="L66" s="225"/>
      <c r="M66" s="225"/>
      <c r="N66" s="225"/>
      <c r="O66" s="225"/>
      <c r="P66" s="225"/>
      <c r="Q66" s="225"/>
      <c r="R66" s="225"/>
      <c r="S66" s="225"/>
      <c r="T66" s="225"/>
      <c r="U66" s="225"/>
      <c r="V66" s="225"/>
      <c r="W66" s="225"/>
      <c r="X66" s="225"/>
      <c r="Y66" s="225"/>
      <c r="Z66" s="225"/>
      <c r="AA66" s="225"/>
      <c r="AB66" s="225"/>
      <c r="AC66" s="225"/>
      <c r="AD66" s="225"/>
    </row>
    <row r="67" spans="1:30" ht="15.75">
      <c r="A67" s="218" t="s">
        <v>80</v>
      </c>
      <c r="B67" s="228" t="s">
        <v>68</v>
      </c>
      <c r="C67" s="194">
        <v>109642</v>
      </c>
      <c r="D67" s="194">
        <v>41888</v>
      </c>
      <c r="E67" s="194">
        <v>34119</v>
      </c>
      <c r="F67" s="194">
        <v>208408.54848940004</v>
      </c>
      <c r="G67" s="194">
        <v>20459</v>
      </c>
      <c r="H67" s="194">
        <v>454987.05</v>
      </c>
      <c r="I67" s="194">
        <v>3264</v>
      </c>
    </row>
    <row r="68" spans="1:30" ht="15.75">
      <c r="A68" s="218" t="s">
        <v>80</v>
      </c>
      <c r="B68" s="228" t="s">
        <v>67</v>
      </c>
      <c r="C68" s="194">
        <v>112877</v>
      </c>
      <c r="D68" s="194">
        <v>90693</v>
      </c>
      <c r="E68" s="194">
        <v>47151</v>
      </c>
      <c r="F68" s="194">
        <v>199999.60030803416</v>
      </c>
      <c r="G68" s="194">
        <v>9475.52</v>
      </c>
      <c r="H68" s="194">
        <v>323420</v>
      </c>
      <c r="I68" s="194">
        <v>873</v>
      </c>
    </row>
    <row r="69" spans="1:30" ht="15.75">
      <c r="A69" s="218" t="s">
        <v>80</v>
      </c>
      <c r="B69" s="228" t="s">
        <v>66</v>
      </c>
      <c r="C69" s="194">
        <v>40449</v>
      </c>
      <c r="D69" s="194">
        <v>35052</v>
      </c>
      <c r="E69" s="194">
        <v>29522</v>
      </c>
      <c r="F69" s="194">
        <v>107541.17042919797</v>
      </c>
      <c r="G69" s="194">
        <v>2949.2</v>
      </c>
      <c r="H69" s="194">
        <v>249617.41</v>
      </c>
      <c r="I69" s="194">
        <v>370</v>
      </c>
    </row>
    <row r="70" spans="1:30" ht="15.75">
      <c r="A70" s="218" t="s">
        <v>80</v>
      </c>
      <c r="B70" s="228" t="s">
        <v>65</v>
      </c>
      <c r="C70" s="194">
        <v>134538</v>
      </c>
      <c r="D70" s="194">
        <v>72723</v>
      </c>
      <c r="E70" s="194">
        <v>70758</v>
      </c>
      <c r="F70" s="194">
        <v>448928.0017250189</v>
      </c>
      <c r="G70" s="194">
        <v>7129</v>
      </c>
      <c r="H70" s="194">
        <v>261942.39</v>
      </c>
      <c r="I70" s="194">
        <v>2063</v>
      </c>
    </row>
    <row r="71" spans="1:30" ht="15.75">
      <c r="A71" s="218" t="s">
        <v>80</v>
      </c>
      <c r="B71" s="228" t="s">
        <v>365</v>
      </c>
      <c r="C71" s="194">
        <v>25506</v>
      </c>
      <c r="D71" s="194">
        <v>42306</v>
      </c>
      <c r="E71" s="194">
        <v>33615</v>
      </c>
      <c r="F71" s="194">
        <v>109332.9971588159</v>
      </c>
      <c r="G71" s="194">
        <v>2213.87</v>
      </c>
      <c r="H71" s="194">
        <v>508709.79</v>
      </c>
      <c r="I71" s="194">
        <v>453</v>
      </c>
    </row>
    <row r="72" spans="1:30" ht="15.75">
      <c r="A72" s="218" t="s">
        <v>80</v>
      </c>
      <c r="B72" s="228" t="s">
        <v>62</v>
      </c>
      <c r="C72" s="194">
        <v>56348</v>
      </c>
      <c r="D72" s="194">
        <v>3290</v>
      </c>
      <c r="E72" s="194">
        <v>13614</v>
      </c>
      <c r="F72" s="194">
        <v>47807.934896553947</v>
      </c>
      <c r="G72" s="194">
        <v>155.54</v>
      </c>
      <c r="H72" s="194">
        <v>72060.86</v>
      </c>
      <c r="I72" s="194">
        <v>507</v>
      </c>
    </row>
    <row r="73" spans="1:30" ht="15.75">
      <c r="A73" s="218" t="s">
        <v>80</v>
      </c>
      <c r="B73" s="228" t="s">
        <v>61</v>
      </c>
      <c r="C73" s="194">
        <v>3413</v>
      </c>
      <c r="D73" s="194">
        <v>3407</v>
      </c>
      <c r="E73" s="194">
        <v>15363</v>
      </c>
      <c r="F73" s="194">
        <v>74449.836259976524</v>
      </c>
      <c r="G73" s="194">
        <v>191.9</v>
      </c>
      <c r="H73" s="194">
        <v>22911.32</v>
      </c>
      <c r="I73" s="194">
        <v>206</v>
      </c>
    </row>
    <row r="74" spans="1:30" ht="15.75">
      <c r="A74" s="218" t="s">
        <v>80</v>
      </c>
      <c r="B74" s="228" t="s">
        <v>60</v>
      </c>
      <c r="C74" s="194">
        <v>37794</v>
      </c>
      <c r="D74" s="194">
        <v>12594</v>
      </c>
      <c r="E74" s="194">
        <v>24324</v>
      </c>
      <c r="F74" s="194">
        <v>44565.954408204598</v>
      </c>
      <c r="G74" s="194">
        <v>75.75</v>
      </c>
      <c r="H74" s="194">
        <v>82009.63</v>
      </c>
      <c r="I74" s="194">
        <v>0</v>
      </c>
    </row>
    <row r="75" spans="1:30" ht="15.75">
      <c r="A75" s="218" t="s">
        <v>80</v>
      </c>
      <c r="B75" s="228" t="s">
        <v>59</v>
      </c>
      <c r="C75" s="194">
        <v>20514</v>
      </c>
      <c r="D75" s="194">
        <v>2536</v>
      </c>
      <c r="E75" s="194">
        <v>14775</v>
      </c>
      <c r="F75" s="194">
        <v>64206.37429192743</v>
      </c>
      <c r="G75" s="194">
        <v>138.37</v>
      </c>
      <c r="H75" s="194">
        <v>66525.64</v>
      </c>
      <c r="I75" s="194">
        <v>0</v>
      </c>
    </row>
    <row r="76" spans="1:30" ht="15.75">
      <c r="A76" s="218" t="s">
        <v>80</v>
      </c>
      <c r="B76" s="228" t="s">
        <v>63</v>
      </c>
      <c r="C76" s="194">
        <v>22513</v>
      </c>
      <c r="D76" s="194">
        <v>30572</v>
      </c>
      <c r="E76" s="194">
        <v>6948</v>
      </c>
      <c r="F76" s="194">
        <v>54649.827778348685</v>
      </c>
      <c r="G76" s="194">
        <v>1547.32</v>
      </c>
      <c r="H76" s="194">
        <v>55862.05</v>
      </c>
      <c r="I76" s="194">
        <v>273</v>
      </c>
    </row>
    <row r="77" spans="1:30" s="226" customFormat="1" ht="21">
      <c r="A77" s="218"/>
      <c r="B77" s="219" t="s">
        <v>368</v>
      </c>
      <c r="C77" s="194">
        <f t="shared" ref="C77:I77" si="5">SUM(C67:C76)</f>
        <v>563594</v>
      </c>
      <c r="D77" s="194">
        <f t="shared" si="5"/>
        <v>335061</v>
      </c>
      <c r="E77" s="194">
        <f>SUM(E67:E76)</f>
        <v>290189</v>
      </c>
      <c r="F77" s="194">
        <v>1359890.2457454782</v>
      </c>
      <c r="G77" s="194">
        <f t="shared" si="5"/>
        <v>44335.470000000008</v>
      </c>
      <c r="H77" s="194">
        <f t="shared" si="5"/>
        <v>2098046.14</v>
      </c>
      <c r="I77" s="194">
        <f t="shared" si="5"/>
        <v>8009</v>
      </c>
      <c r="J77" s="225"/>
      <c r="K77" s="225"/>
      <c r="L77" s="225"/>
      <c r="M77" s="225"/>
      <c r="N77" s="225"/>
      <c r="O77" s="225"/>
      <c r="P77" s="225"/>
      <c r="Q77" s="225"/>
      <c r="R77" s="225"/>
      <c r="S77" s="225"/>
      <c r="T77" s="225"/>
      <c r="U77" s="225"/>
      <c r="V77" s="225"/>
      <c r="W77" s="225"/>
      <c r="X77" s="225"/>
      <c r="Y77" s="225"/>
      <c r="Z77" s="225"/>
      <c r="AA77" s="225"/>
      <c r="AB77" s="225"/>
      <c r="AC77" s="225"/>
      <c r="AD77" s="225"/>
    </row>
    <row r="78" spans="1:30" ht="15.75">
      <c r="A78" s="218" t="s">
        <v>81</v>
      </c>
      <c r="B78" s="228" t="s">
        <v>76</v>
      </c>
      <c r="C78" s="194">
        <v>196305</v>
      </c>
      <c r="D78" s="194">
        <v>155695</v>
      </c>
      <c r="E78" s="194">
        <v>21251</v>
      </c>
      <c r="F78" s="194">
        <v>125808.65178215448</v>
      </c>
      <c r="G78" s="194">
        <v>16613</v>
      </c>
      <c r="H78" s="194">
        <v>1541163</v>
      </c>
      <c r="I78" s="194">
        <v>7431</v>
      </c>
    </row>
    <row r="79" spans="1:30" ht="15.75">
      <c r="A79" s="218" t="s">
        <v>81</v>
      </c>
      <c r="B79" s="228" t="s">
        <v>77</v>
      </c>
      <c r="C79" s="194">
        <v>142603</v>
      </c>
      <c r="D79" s="194">
        <v>112923</v>
      </c>
      <c r="E79" s="194">
        <v>25236</v>
      </c>
      <c r="F79" s="194">
        <v>120951.56486176903</v>
      </c>
      <c r="G79" s="194">
        <v>10109</v>
      </c>
      <c r="H79" s="194">
        <v>1033936</v>
      </c>
      <c r="I79" s="194">
        <v>4200</v>
      </c>
    </row>
    <row r="80" spans="1:30" ht="15.75">
      <c r="A80" s="218" t="s">
        <v>81</v>
      </c>
      <c r="B80" s="228" t="s">
        <v>75</v>
      </c>
      <c r="C80" s="194">
        <v>89943</v>
      </c>
      <c r="D80" s="194">
        <v>23135</v>
      </c>
      <c r="E80" s="194">
        <v>22779</v>
      </c>
      <c r="F80" s="194">
        <v>129364.43558456063</v>
      </c>
      <c r="G80" s="194">
        <v>1049</v>
      </c>
      <c r="H80" s="194">
        <v>56284</v>
      </c>
      <c r="I80" s="194">
        <v>205</v>
      </c>
    </row>
    <row r="81" spans="1:30" ht="15.75">
      <c r="A81" s="218" t="s">
        <v>81</v>
      </c>
      <c r="B81" s="228" t="s">
        <v>74</v>
      </c>
      <c r="C81" s="194">
        <v>124533</v>
      </c>
      <c r="D81" s="194">
        <v>54071</v>
      </c>
      <c r="E81" s="194">
        <v>2991</v>
      </c>
      <c r="F81" s="194">
        <v>123366.86974464999</v>
      </c>
      <c r="G81" s="194">
        <v>550</v>
      </c>
      <c r="H81" s="194">
        <v>19496</v>
      </c>
      <c r="I81" s="194">
        <v>234</v>
      </c>
    </row>
    <row r="82" spans="1:30" ht="15.75">
      <c r="A82" s="218" t="s">
        <v>81</v>
      </c>
      <c r="B82" s="228" t="s">
        <v>71</v>
      </c>
      <c r="C82" s="194">
        <v>68474</v>
      </c>
      <c r="D82" s="194">
        <v>32423</v>
      </c>
      <c r="E82" s="194">
        <v>674</v>
      </c>
      <c r="F82" s="194">
        <v>64066.86910612206</v>
      </c>
      <c r="G82" s="194">
        <v>552</v>
      </c>
      <c r="H82" s="194">
        <v>37348</v>
      </c>
      <c r="I82" s="194">
        <v>220</v>
      </c>
    </row>
    <row r="83" spans="1:30" ht="15.75">
      <c r="A83" s="218" t="s">
        <v>81</v>
      </c>
      <c r="B83" s="228" t="s">
        <v>73</v>
      </c>
      <c r="C83" s="194">
        <v>123139</v>
      </c>
      <c r="D83" s="194">
        <v>48102</v>
      </c>
      <c r="E83" s="194">
        <v>748</v>
      </c>
      <c r="F83" s="194">
        <v>102864.72634782003</v>
      </c>
      <c r="G83" s="194">
        <v>2271</v>
      </c>
      <c r="H83" s="194">
        <v>127770</v>
      </c>
      <c r="I83" s="194">
        <v>174</v>
      </c>
    </row>
    <row r="84" spans="1:30" ht="15.75">
      <c r="A84" s="218" t="s">
        <v>81</v>
      </c>
      <c r="B84" s="228" t="s">
        <v>72</v>
      </c>
      <c r="C84" s="194">
        <v>40989</v>
      </c>
      <c r="D84" s="194">
        <v>39322</v>
      </c>
      <c r="E84" s="194">
        <v>458</v>
      </c>
      <c r="F84" s="194">
        <v>100447.46019422622</v>
      </c>
      <c r="G84" s="194">
        <v>394</v>
      </c>
      <c r="H84" s="194">
        <v>67201</v>
      </c>
      <c r="I84" s="194">
        <v>313</v>
      </c>
    </row>
    <row r="85" spans="1:30" ht="15.75">
      <c r="A85" s="218" t="s">
        <v>81</v>
      </c>
      <c r="B85" s="228" t="s">
        <v>369</v>
      </c>
      <c r="C85" s="194">
        <v>139857</v>
      </c>
      <c r="D85" s="194">
        <v>32966</v>
      </c>
      <c r="E85" s="194">
        <v>20125</v>
      </c>
      <c r="F85" s="194">
        <v>75075.481617377271</v>
      </c>
      <c r="G85" s="194">
        <v>1646</v>
      </c>
      <c r="H85" s="194">
        <v>49539</v>
      </c>
      <c r="I85" s="194">
        <v>409</v>
      </c>
    </row>
    <row r="86" spans="1:30" ht="15.75">
      <c r="A86" s="218" t="s">
        <v>81</v>
      </c>
      <c r="B86" s="228" t="s">
        <v>69</v>
      </c>
      <c r="C86" s="194">
        <v>85002</v>
      </c>
      <c r="D86" s="194">
        <v>20962</v>
      </c>
      <c r="E86" s="194">
        <v>8011</v>
      </c>
      <c r="F86" s="194">
        <v>71309.841848695636</v>
      </c>
      <c r="G86" s="194">
        <v>1404</v>
      </c>
      <c r="H86" s="194">
        <v>54691</v>
      </c>
      <c r="I86" s="194">
        <v>425</v>
      </c>
    </row>
    <row r="87" spans="1:30" s="226" customFormat="1" ht="21">
      <c r="A87" s="218"/>
      <c r="B87" s="219" t="s">
        <v>370</v>
      </c>
      <c r="C87" s="194">
        <f t="shared" ref="C87:I87" si="6">SUM(C78:C86)</f>
        <v>1010845</v>
      </c>
      <c r="D87" s="194">
        <f t="shared" si="6"/>
        <v>519599</v>
      </c>
      <c r="E87" s="194">
        <f>SUM(E78:E86)</f>
        <v>102273</v>
      </c>
      <c r="F87" s="194">
        <v>913255.90108737536</v>
      </c>
      <c r="G87" s="194">
        <f t="shared" si="6"/>
        <v>34588</v>
      </c>
      <c r="H87" s="194">
        <f t="shared" si="6"/>
        <v>2987428</v>
      </c>
      <c r="I87" s="194">
        <f t="shared" si="6"/>
        <v>13611</v>
      </c>
      <c r="J87" s="225"/>
      <c r="K87" s="225"/>
      <c r="L87" s="225"/>
      <c r="M87" s="225"/>
      <c r="N87" s="225"/>
      <c r="O87" s="225"/>
      <c r="P87" s="225"/>
      <c r="Q87" s="225"/>
      <c r="R87" s="225"/>
      <c r="S87" s="225"/>
      <c r="T87" s="225"/>
      <c r="U87" s="225"/>
      <c r="V87" s="225"/>
      <c r="W87" s="225"/>
      <c r="X87" s="225"/>
      <c r="Y87" s="225"/>
      <c r="Z87" s="225"/>
      <c r="AA87" s="225"/>
      <c r="AB87" s="225"/>
      <c r="AC87" s="225"/>
      <c r="AD87" s="225"/>
    </row>
    <row r="88" spans="1:30" s="226" customFormat="1" ht="21">
      <c r="A88" s="218"/>
      <c r="B88" s="219" t="s">
        <v>142</v>
      </c>
      <c r="C88" s="194">
        <f>C87+C77+C66+C53+C41+C27+C18</f>
        <v>7376306</v>
      </c>
      <c r="D88" s="194">
        <f t="shared" ref="D88:F88" si="7">D87+D77+D66+D53+D41+D27+D18</f>
        <v>5277819</v>
      </c>
      <c r="E88" s="194">
        <f t="shared" si="7"/>
        <v>800749</v>
      </c>
      <c r="F88" s="194">
        <f t="shared" si="7"/>
        <v>11647319</v>
      </c>
      <c r="G88" s="194">
        <f>G87+G77+G66+G53+G41+G27+G18</f>
        <v>1435369.47</v>
      </c>
      <c r="H88" s="194">
        <f t="shared" ref="H88:I88" si="8">H87+H77+H66+H53+H41+H27+H18</f>
        <v>72245723.140000001</v>
      </c>
      <c r="I88" s="194">
        <f t="shared" si="8"/>
        <v>404670</v>
      </c>
      <c r="J88" s="225"/>
      <c r="K88" s="225"/>
      <c r="L88" s="225"/>
      <c r="M88" s="225"/>
      <c r="N88" s="225"/>
      <c r="O88" s="225"/>
      <c r="P88" s="225"/>
      <c r="Q88" s="225"/>
      <c r="R88" s="225"/>
      <c r="S88" s="225"/>
      <c r="T88" s="225"/>
      <c r="U88" s="225"/>
      <c r="V88" s="225"/>
      <c r="W88" s="225"/>
      <c r="X88" s="225"/>
      <c r="Y88" s="225"/>
      <c r="Z88" s="225"/>
      <c r="AA88" s="225"/>
      <c r="AB88" s="225"/>
      <c r="AC88" s="225"/>
      <c r="AD88" s="225"/>
    </row>
    <row r="89" spans="1:30" ht="15">
      <c r="F89" s="188"/>
    </row>
    <row r="90" spans="1:30" ht="15">
      <c r="F90" s="188"/>
    </row>
    <row r="91" spans="1:30" ht="15">
      <c r="F91" s="188"/>
    </row>
    <row r="92" spans="1:30" ht="15">
      <c r="F92" s="188"/>
    </row>
    <row r="93" spans="1:30" ht="15">
      <c r="F93" s="188"/>
    </row>
    <row r="94" spans="1:30" ht="15">
      <c r="F94" s="188"/>
    </row>
    <row r="95" spans="1:30" ht="15">
      <c r="F95" s="188"/>
    </row>
    <row r="96" spans="1:30" ht="15">
      <c r="F96" s="188"/>
    </row>
    <row r="97" spans="6:6" ht="15">
      <c r="F97" s="188"/>
    </row>
    <row r="98" spans="6:6" ht="15">
      <c r="F98" s="188"/>
    </row>
    <row r="99" spans="6:6" ht="15">
      <c r="F99" s="188"/>
    </row>
    <row r="100" spans="6:6" ht="15">
      <c r="F100" s="188"/>
    </row>
    <row r="101" spans="6:6" ht="15">
      <c r="F101" s="188"/>
    </row>
    <row r="102" spans="6:6" ht="15">
      <c r="F102" s="188"/>
    </row>
    <row r="103" spans="6:6" ht="15">
      <c r="F103" s="188"/>
    </row>
    <row r="104" spans="6:6" ht="15">
      <c r="F104" s="188"/>
    </row>
    <row r="105" spans="6:6" ht="15">
      <c r="F105" s="188"/>
    </row>
    <row r="106" spans="6:6" ht="15">
      <c r="F106" s="188"/>
    </row>
    <row r="107" spans="6:6" ht="15">
      <c r="F107" s="188"/>
    </row>
    <row r="108" spans="6:6" ht="15">
      <c r="F108" s="188"/>
    </row>
    <row r="109" spans="6:6" ht="15">
      <c r="F109" s="188"/>
    </row>
    <row r="110" spans="6:6" ht="15">
      <c r="F110" s="188"/>
    </row>
    <row r="111" spans="6:6" ht="15">
      <c r="F111" s="188"/>
    </row>
    <row r="112" spans="6:6" ht="15">
      <c r="F112" s="188"/>
    </row>
    <row r="113" spans="6:6" ht="15">
      <c r="F113" s="188"/>
    </row>
    <row r="114" spans="6:6" ht="15">
      <c r="F114" s="188"/>
    </row>
    <row r="115" spans="6:6" ht="15">
      <c r="F115" s="188"/>
    </row>
    <row r="116" spans="6:6" ht="15">
      <c r="F116" s="188"/>
    </row>
    <row r="117" spans="6:6" ht="15">
      <c r="F117" s="188"/>
    </row>
    <row r="118" spans="6:6" ht="15">
      <c r="F118" s="188"/>
    </row>
    <row r="119" spans="6:6" ht="15">
      <c r="F119" s="188"/>
    </row>
    <row r="120" spans="6:6" ht="15">
      <c r="F120" s="188"/>
    </row>
    <row r="121" spans="6:6" ht="15">
      <c r="F121" s="188"/>
    </row>
    <row r="122" spans="6:6" ht="15">
      <c r="F122" s="188"/>
    </row>
    <row r="123" spans="6:6" ht="15">
      <c r="F123" s="188"/>
    </row>
    <row r="124" spans="6:6" ht="15">
      <c r="F124" s="188"/>
    </row>
    <row r="125" spans="6:6" ht="15">
      <c r="F125" s="188"/>
    </row>
    <row r="126" spans="6:6" ht="15">
      <c r="F126" s="188"/>
    </row>
    <row r="127" spans="6:6" ht="15">
      <c r="F127" s="188"/>
    </row>
    <row r="128" spans="6:6" ht="15">
      <c r="F128" s="188"/>
    </row>
    <row r="129" spans="6:6" ht="15">
      <c r="F129" s="188"/>
    </row>
    <row r="130" spans="6:6" ht="15">
      <c r="F130" s="188"/>
    </row>
    <row r="131" spans="6:6" ht="15">
      <c r="F131" s="188"/>
    </row>
    <row r="132" spans="6:6" ht="15">
      <c r="F132" s="188"/>
    </row>
    <row r="133" spans="6:6" ht="15">
      <c r="F133" s="188"/>
    </row>
    <row r="134" spans="6:6" ht="15">
      <c r="F134" s="188"/>
    </row>
    <row r="135" spans="6:6" ht="15">
      <c r="F135" s="188"/>
    </row>
    <row r="136" spans="6:6" ht="15">
      <c r="F136" s="188"/>
    </row>
    <row r="137" spans="6:6" ht="15">
      <c r="F137" s="188"/>
    </row>
    <row r="138" spans="6:6" ht="15">
      <c r="F138" s="188"/>
    </row>
    <row r="139" spans="6:6" ht="15">
      <c r="F139" s="188"/>
    </row>
    <row r="140" spans="6:6" ht="15">
      <c r="F140" s="188"/>
    </row>
    <row r="141" spans="6:6" ht="15">
      <c r="F141" s="188"/>
    </row>
    <row r="142" spans="6:6" ht="15">
      <c r="F142" s="188"/>
    </row>
    <row r="143" spans="6:6" ht="15">
      <c r="F143" s="188"/>
    </row>
    <row r="144" spans="6:6" ht="15">
      <c r="F144" s="188"/>
    </row>
    <row r="145" spans="6:6" ht="15">
      <c r="F145" s="188"/>
    </row>
    <row r="146" spans="6:6" ht="15">
      <c r="F146" s="188"/>
    </row>
    <row r="147" spans="6:6" ht="15">
      <c r="F147" s="188"/>
    </row>
    <row r="148" spans="6:6" ht="15">
      <c r="F148" s="188"/>
    </row>
    <row r="149" spans="6:6" ht="15">
      <c r="F149" s="188"/>
    </row>
    <row r="150" spans="6:6" ht="15">
      <c r="F150" s="188"/>
    </row>
    <row r="151" spans="6:6" ht="15">
      <c r="F151" s="188"/>
    </row>
    <row r="152" spans="6:6" ht="15">
      <c r="F152" s="188"/>
    </row>
    <row r="153" spans="6:6" ht="15">
      <c r="F153" s="188"/>
    </row>
    <row r="154" spans="6:6" ht="15">
      <c r="F154" s="188"/>
    </row>
    <row r="155" spans="6:6" ht="15">
      <c r="F155" s="188"/>
    </row>
    <row r="156" spans="6:6" ht="15">
      <c r="F156" s="188"/>
    </row>
    <row r="157" spans="6:6" ht="15">
      <c r="F157" s="188"/>
    </row>
    <row r="158" spans="6:6" ht="15">
      <c r="F158" s="188"/>
    </row>
    <row r="159" spans="6:6" ht="15">
      <c r="F159" s="188"/>
    </row>
    <row r="160" spans="6:6" ht="15">
      <c r="F160" s="188"/>
    </row>
    <row r="161" spans="6:6" ht="15">
      <c r="F161" s="188"/>
    </row>
    <row r="162" spans="6:6" ht="15">
      <c r="F162" s="188"/>
    </row>
    <row r="163" spans="6:6" ht="15">
      <c r="F163" s="188"/>
    </row>
    <row r="164" spans="6:6" ht="15">
      <c r="F164" s="188"/>
    </row>
    <row r="165" spans="6:6" ht="15">
      <c r="F165" s="188"/>
    </row>
    <row r="166" spans="6:6" ht="15">
      <c r="F166" s="188"/>
    </row>
    <row r="167" spans="6:6" ht="15">
      <c r="F167" s="188"/>
    </row>
    <row r="168" spans="6:6" ht="15">
      <c r="F168" s="188"/>
    </row>
    <row r="169" spans="6:6" ht="15">
      <c r="F169" s="188"/>
    </row>
    <row r="170" spans="6:6" ht="15">
      <c r="F170" s="188"/>
    </row>
    <row r="171" spans="6:6" ht="15">
      <c r="F171" s="188"/>
    </row>
    <row r="172" spans="6:6" ht="15">
      <c r="F172" s="188"/>
    </row>
    <row r="173" spans="6:6" ht="15">
      <c r="F173" s="188"/>
    </row>
    <row r="174" spans="6:6" ht="15">
      <c r="F174" s="188"/>
    </row>
    <row r="175" spans="6:6" ht="15">
      <c r="F175" s="188"/>
    </row>
    <row r="176" spans="6:6" ht="15">
      <c r="F176" s="188"/>
    </row>
    <row r="177" spans="6:6" ht="15">
      <c r="F177" s="188"/>
    </row>
    <row r="178" spans="6:6" ht="15">
      <c r="F178" s="188"/>
    </row>
    <row r="179" spans="6:6" ht="15">
      <c r="F179" s="188"/>
    </row>
    <row r="180" spans="6:6" ht="15">
      <c r="F180" s="188"/>
    </row>
    <row r="181" spans="6:6" ht="15">
      <c r="F181" s="188"/>
    </row>
    <row r="182" spans="6:6" ht="15">
      <c r="F182" s="188"/>
    </row>
    <row r="183" spans="6:6" ht="15">
      <c r="F183" s="188"/>
    </row>
    <row r="184" spans="6:6" ht="15">
      <c r="F184" s="188"/>
    </row>
    <row r="185" spans="6:6" ht="15">
      <c r="F185" s="188"/>
    </row>
    <row r="186" spans="6:6" ht="15">
      <c r="F186" s="188"/>
    </row>
    <row r="187" spans="6:6" ht="15">
      <c r="F187" s="188"/>
    </row>
    <row r="188" spans="6:6" ht="15">
      <c r="F188" s="188"/>
    </row>
    <row r="189" spans="6:6" ht="15">
      <c r="F189" s="188"/>
    </row>
    <row r="190" spans="6:6" ht="15">
      <c r="F190" s="188"/>
    </row>
    <row r="191" spans="6:6" ht="15">
      <c r="F191" s="188"/>
    </row>
    <row r="192" spans="6:6" ht="15">
      <c r="F192" s="188"/>
    </row>
    <row r="193" spans="6:6" ht="15">
      <c r="F193" s="188"/>
    </row>
    <row r="194" spans="6:6" ht="15">
      <c r="F194" s="188"/>
    </row>
    <row r="195" spans="6:6" ht="15">
      <c r="F195" s="188"/>
    </row>
    <row r="196" spans="6:6" ht="15">
      <c r="F196" s="188"/>
    </row>
    <row r="197" spans="6:6" ht="15">
      <c r="F197" s="188"/>
    </row>
    <row r="198" spans="6:6" ht="15">
      <c r="F198" s="188"/>
    </row>
    <row r="199" spans="6:6" ht="15">
      <c r="F199" s="188"/>
    </row>
    <row r="200" spans="6:6" ht="15">
      <c r="F200" s="188"/>
    </row>
    <row r="201" spans="6:6" ht="15">
      <c r="F201" s="188"/>
    </row>
    <row r="202" spans="6:6" ht="15">
      <c r="F202" s="188"/>
    </row>
    <row r="203" spans="6:6" ht="15">
      <c r="F203" s="188"/>
    </row>
    <row r="204" spans="6:6" ht="15">
      <c r="F204" s="188"/>
    </row>
    <row r="205" spans="6:6" ht="15">
      <c r="F205" s="188"/>
    </row>
    <row r="206" spans="6:6" ht="15">
      <c r="F206" s="188"/>
    </row>
    <row r="207" spans="6:6" ht="15">
      <c r="F207" s="188"/>
    </row>
    <row r="208" spans="6:6" ht="15">
      <c r="F208" s="188"/>
    </row>
    <row r="209" spans="6:6" ht="15">
      <c r="F209" s="188"/>
    </row>
    <row r="210" spans="6:6" ht="15">
      <c r="F210" s="188"/>
    </row>
    <row r="211" spans="6:6" ht="15">
      <c r="F211" s="188"/>
    </row>
    <row r="212" spans="6:6" ht="15">
      <c r="F212" s="188"/>
    </row>
    <row r="213" spans="6:6" ht="15">
      <c r="F213" s="188"/>
    </row>
    <row r="214" spans="6:6" ht="15">
      <c r="F214" s="188"/>
    </row>
    <row r="215" spans="6:6" ht="15">
      <c r="F215" s="188"/>
    </row>
    <row r="216" spans="6:6" ht="15">
      <c r="F216" s="188"/>
    </row>
    <row r="217" spans="6:6" ht="15">
      <c r="F217" s="188"/>
    </row>
    <row r="218" spans="6:6" ht="15">
      <c r="F218" s="188"/>
    </row>
    <row r="219" spans="6:6" ht="15">
      <c r="F219" s="188"/>
    </row>
    <row r="220" spans="6:6" ht="15">
      <c r="F220" s="188"/>
    </row>
    <row r="221" spans="6:6" ht="15">
      <c r="F221" s="188"/>
    </row>
    <row r="222" spans="6:6" ht="15">
      <c r="F222" s="188"/>
    </row>
    <row r="223" spans="6:6" ht="15">
      <c r="F223" s="188"/>
    </row>
    <row r="224" spans="6:6" ht="15">
      <c r="F224" s="188"/>
    </row>
    <row r="225" spans="6:6" ht="15">
      <c r="F225" s="188"/>
    </row>
    <row r="226" spans="6:6" ht="15">
      <c r="F226" s="188"/>
    </row>
    <row r="227" spans="6:6" ht="15">
      <c r="F227" s="188"/>
    </row>
    <row r="228" spans="6:6" ht="15">
      <c r="F228" s="188"/>
    </row>
    <row r="229" spans="6:6" ht="15">
      <c r="F229" s="188"/>
    </row>
    <row r="230" spans="6:6" ht="15">
      <c r="F230" s="188"/>
    </row>
    <row r="231" spans="6:6" ht="15">
      <c r="F231" s="188"/>
    </row>
    <row r="232" spans="6:6" ht="15">
      <c r="F232" s="188"/>
    </row>
    <row r="233" spans="6:6" ht="15">
      <c r="F233" s="188"/>
    </row>
    <row r="234" spans="6:6" ht="15">
      <c r="F234" s="188"/>
    </row>
    <row r="235" spans="6:6" ht="15">
      <c r="F235" s="188"/>
    </row>
    <row r="236" spans="6:6" ht="15">
      <c r="F236" s="188"/>
    </row>
    <row r="237" spans="6:6" ht="15">
      <c r="F237" s="188"/>
    </row>
    <row r="238" spans="6:6" ht="15">
      <c r="F238" s="188"/>
    </row>
    <row r="239" spans="6:6" ht="15">
      <c r="F239" s="188"/>
    </row>
    <row r="240" spans="6:6" ht="15">
      <c r="F240" s="188"/>
    </row>
    <row r="241" spans="6:6" ht="15">
      <c r="F241" s="188"/>
    </row>
    <row r="242" spans="6:6" ht="15">
      <c r="F242" s="188"/>
    </row>
    <row r="243" spans="6:6" ht="15">
      <c r="F243" s="188"/>
    </row>
    <row r="244" spans="6:6" ht="15">
      <c r="F244" s="188"/>
    </row>
    <row r="245" spans="6:6" ht="15">
      <c r="F245" s="188"/>
    </row>
    <row r="246" spans="6:6" ht="15">
      <c r="F246" s="188"/>
    </row>
    <row r="247" spans="6:6" ht="15">
      <c r="F247" s="188"/>
    </row>
  </sheetData>
  <mergeCells count="2">
    <mergeCell ref="A1:H1"/>
    <mergeCell ref="G2:H2"/>
  </mergeCell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G88"/>
  <sheetViews>
    <sheetView workbookViewId="0">
      <selection activeCell="C23" sqref="C23"/>
    </sheetView>
  </sheetViews>
  <sheetFormatPr defaultRowHeight="15"/>
  <cols>
    <col min="1" max="1" width="11.21875" style="188" bestFit="1" customWidth="1"/>
    <col min="2" max="2" width="21.44140625" style="188" bestFit="1" customWidth="1"/>
    <col min="3" max="3" width="8.77734375" style="188" bestFit="1" customWidth="1"/>
    <col min="4" max="4" width="11.44140625" style="188" customWidth="1"/>
    <col min="5" max="5" width="7.44140625" style="188" bestFit="1" customWidth="1"/>
    <col min="6" max="6" width="8.77734375" style="188" bestFit="1" customWidth="1"/>
    <col min="7" max="7" width="11.6640625" style="188" customWidth="1"/>
    <col min="8" max="16384" width="8.88671875" style="188"/>
  </cols>
  <sheetData>
    <row r="1" spans="1:7" ht="15.75">
      <c r="A1" s="888" t="s">
        <v>371</v>
      </c>
      <c r="B1" s="888"/>
      <c r="C1" s="888"/>
      <c r="D1" s="888"/>
      <c r="E1" s="888"/>
      <c r="F1" s="888"/>
      <c r="G1" s="888"/>
    </row>
    <row r="2" spans="1:7" ht="15.75">
      <c r="A2" s="231"/>
      <c r="B2" s="231"/>
      <c r="C2" s="232"/>
      <c r="D2" s="231"/>
      <c r="E2" s="231"/>
      <c r="G2" s="233" t="s">
        <v>372</v>
      </c>
    </row>
    <row r="3" spans="1:7" ht="47.25">
      <c r="A3" s="234" t="s">
        <v>357</v>
      </c>
      <c r="B3" s="234" t="s">
        <v>161</v>
      </c>
      <c r="C3" s="235" t="s">
        <v>373</v>
      </c>
      <c r="D3" s="235" t="s">
        <v>374</v>
      </c>
      <c r="E3" s="235" t="s">
        <v>375</v>
      </c>
      <c r="F3" s="235" t="s">
        <v>376</v>
      </c>
      <c r="G3" s="235" t="s">
        <v>377</v>
      </c>
    </row>
    <row r="4" spans="1:7" ht="20.100000000000001" customHeight="1">
      <c r="A4" s="227">
        <v>1</v>
      </c>
      <c r="B4" s="236" t="s">
        <v>1</v>
      </c>
      <c r="C4" s="237">
        <v>7512</v>
      </c>
      <c r="D4" s="237">
        <v>5328</v>
      </c>
      <c r="E4" s="237">
        <v>6323</v>
      </c>
      <c r="F4" s="237">
        <v>5290</v>
      </c>
      <c r="G4" s="237">
        <f t="shared" ref="G4:G17" si="0">E4+F4</f>
        <v>11613</v>
      </c>
    </row>
    <row r="5" spans="1:7" ht="20.100000000000001" customHeight="1">
      <c r="A5" s="227">
        <v>1</v>
      </c>
      <c r="B5" s="236" t="s">
        <v>2</v>
      </c>
      <c r="C5" s="237">
        <v>12911</v>
      </c>
      <c r="D5" s="237">
        <v>11896</v>
      </c>
      <c r="E5" s="237">
        <v>7918</v>
      </c>
      <c r="F5" s="237">
        <v>11799</v>
      </c>
      <c r="G5" s="237">
        <f t="shared" si="0"/>
        <v>19717</v>
      </c>
    </row>
    <row r="6" spans="1:7" ht="20.100000000000001" customHeight="1">
      <c r="A6" s="227">
        <v>1</v>
      </c>
      <c r="B6" s="236" t="s">
        <v>3</v>
      </c>
      <c r="C6" s="237">
        <v>7612</v>
      </c>
      <c r="D6" s="237">
        <v>13613</v>
      </c>
      <c r="E6" s="237">
        <v>3788</v>
      </c>
      <c r="F6" s="237">
        <v>5841</v>
      </c>
      <c r="G6" s="237">
        <f t="shared" si="0"/>
        <v>9629</v>
      </c>
    </row>
    <row r="7" spans="1:7" ht="20.100000000000001" customHeight="1">
      <c r="A7" s="227">
        <v>1</v>
      </c>
      <c r="B7" s="236" t="s">
        <v>4</v>
      </c>
      <c r="C7" s="237">
        <v>12728</v>
      </c>
      <c r="D7" s="237">
        <v>12720</v>
      </c>
      <c r="E7" s="237">
        <v>9855</v>
      </c>
      <c r="F7" s="237">
        <v>10918</v>
      </c>
      <c r="G7" s="237">
        <f t="shared" si="0"/>
        <v>20773</v>
      </c>
    </row>
    <row r="8" spans="1:7" ht="20.100000000000001" customHeight="1">
      <c r="A8" s="227">
        <v>1</v>
      </c>
      <c r="B8" s="236" t="s">
        <v>5</v>
      </c>
      <c r="C8" s="237">
        <v>22995</v>
      </c>
      <c r="D8" s="237">
        <v>7901</v>
      </c>
      <c r="E8" s="237">
        <v>22180</v>
      </c>
      <c r="F8" s="237">
        <v>13575</v>
      </c>
      <c r="G8" s="237">
        <f t="shared" si="0"/>
        <v>35755</v>
      </c>
    </row>
    <row r="9" spans="1:7" ht="20.100000000000001" customHeight="1">
      <c r="A9" s="227">
        <v>1</v>
      </c>
      <c r="B9" s="236" t="s">
        <v>6</v>
      </c>
      <c r="C9" s="237">
        <v>9544</v>
      </c>
      <c r="D9" s="237">
        <v>8995</v>
      </c>
      <c r="E9" s="237">
        <v>10889</v>
      </c>
      <c r="F9" s="237">
        <v>11696</v>
      </c>
      <c r="G9" s="237">
        <f t="shared" si="0"/>
        <v>22585</v>
      </c>
    </row>
    <row r="10" spans="1:7" ht="20.100000000000001" customHeight="1">
      <c r="A10" s="227">
        <v>1</v>
      </c>
      <c r="B10" s="236" t="s">
        <v>7</v>
      </c>
      <c r="C10" s="237">
        <v>13271</v>
      </c>
      <c r="D10" s="237">
        <v>5691</v>
      </c>
      <c r="E10" s="237">
        <v>9253</v>
      </c>
      <c r="F10" s="237">
        <v>5630</v>
      </c>
      <c r="G10" s="237">
        <f t="shared" si="0"/>
        <v>14883</v>
      </c>
    </row>
    <row r="11" spans="1:7" ht="20.100000000000001" customHeight="1">
      <c r="A11" s="227">
        <v>1</v>
      </c>
      <c r="B11" s="236" t="s">
        <v>8</v>
      </c>
      <c r="C11" s="237">
        <v>13540</v>
      </c>
      <c r="D11" s="237">
        <v>13489</v>
      </c>
      <c r="E11" s="237">
        <v>8195</v>
      </c>
      <c r="F11" s="237">
        <v>14530</v>
      </c>
      <c r="G11" s="237">
        <f t="shared" si="0"/>
        <v>22725</v>
      </c>
    </row>
    <row r="12" spans="1:7" ht="20.100000000000001" customHeight="1">
      <c r="A12" s="227">
        <v>1</v>
      </c>
      <c r="B12" s="238" t="s">
        <v>9</v>
      </c>
      <c r="C12" s="237">
        <v>12914</v>
      </c>
      <c r="D12" s="237">
        <v>15417</v>
      </c>
      <c r="E12" s="237">
        <v>8110</v>
      </c>
      <c r="F12" s="237">
        <v>12992</v>
      </c>
      <c r="G12" s="237">
        <f t="shared" si="0"/>
        <v>21102</v>
      </c>
    </row>
    <row r="13" spans="1:7" ht="20.100000000000001" customHeight="1">
      <c r="A13" s="227">
        <v>1</v>
      </c>
      <c r="B13" s="238" t="s">
        <v>10</v>
      </c>
      <c r="C13" s="237">
        <v>7625</v>
      </c>
      <c r="D13" s="237">
        <v>16769</v>
      </c>
      <c r="E13" s="237">
        <v>5820</v>
      </c>
      <c r="F13" s="237">
        <v>4321</v>
      </c>
      <c r="G13" s="237">
        <f t="shared" si="0"/>
        <v>10141</v>
      </c>
    </row>
    <row r="14" spans="1:7" ht="20.100000000000001" customHeight="1">
      <c r="A14" s="227">
        <v>1</v>
      </c>
      <c r="B14" s="238" t="s">
        <v>11</v>
      </c>
      <c r="C14" s="237">
        <v>17230</v>
      </c>
      <c r="D14" s="237">
        <v>27562</v>
      </c>
      <c r="E14" s="237">
        <v>12631</v>
      </c>
      <c r="F14" s="237">
        <v>23185</v>
      </c>
      <c r="G14" s="237">
        <f t="shared" si="0"/>
        <v>35816</v>
      </c>
    </row>
    <row r="15" spans="1:7" ht="20.100000000000001" customHeight="1">
      <c r="A15" s="227">
        <v>1</v>
      </c>
      <c r="B15" s="238" t="s">
        <v>12</v>
      </c>
      <c r="C15" s="237">
        <v>33952</v>
      </c>
      <c r="D15" s="237">
        <v>19815</v>
      </c>
      <c r="E15" s="237">
        <v>31215</v>
      </c>
      <c r="F15" s="237">
        <v>34110</v>
      </c>
      <c r="G15" s="237">
        <f t="shared" si="0"/>
        <v>65325</v>
      </c>
    </row>
    <row r="16" spans="1:7" ht="20.100000000000001" customHeight="1">
      <c r="A16" s="227">
        <v>1</v>
      </c>
      <c r="B16" s="238" t="s">
        <v>13</v>
      </c>
      <c r="C16" s="237">
        <v>58513</v>
      </c>
      <c r="D16" s="237">
        <v>27639</v>
      </c>
      <c r="E16" s="237">
        <v>38964</v>
      </c>
      <c r="F16" s="237">
        <v>37102</v>
      </c>
      <c r="G16" s="237">
        <f t="shared" si="0"/>
        <v>76066</v>
      </c>
    </row>
    <row r="17" spans="1:7" ht="20.100000000000001" customHeight="1">
      <c r="A17" s="227">
        <v>1</v>
      </c>
      <c r="B17" s="238" t="s">
        <v>14</v>
      </c>
      <c r="C17" s="237">
        <v>41532</v>
      </c>
      <c r="D17" s="237">
        <v>45579</v>
      </c>
      <c r="E17" s="237">
        <v>20451</v>
      </c>
      <c r="F17" s="237">
        <v>29756</v>
      </c>
      <c r="G17" s="237">
        <f t="shared" si="0"/>
        <v>50207</v>
      </c>
    </row>
    <row r="18" spans="1:7" ht="20.100000000000001" customHeight="1">
      <c r="A18" s="218"/>
      <c r="B18" s="219" t="s">
        <v>109</v>
      </c>
      <c r="C18" s="239">
        <f>SUM(C4:C17)</f>
        <v>271879</v>
      </c>
      <c r="D18" s="239">
        <f>SUM(D4:D17)</f>
        <v>232414</v>
      </c>
      <c r="E18" s="239">
        <f>SUM(E4:E17)</f>
        <v>195592</v>
      </c>
      <c r="F18" s="239">
        <f>SUM(F4:F17)</f>
        <v>220745</v>
      </c>
      <c r="G18" s="239">
        <f>SUM(G4:G17)</f>
        <v>416337</v>
      </c>
    </row>
    <row r="19" spans="1:7" ht="20.100000000000001" customHeight="1">
      <c r="A19" s="227">
        <v>2</v>
      </c>
      <c r="B19" s="238" t="s">
        <v>15</v>
      </c>
      <c r="C19" s="237">
        <v>33422</v>
      </c>
      <c r="D19" s="237">
        <v>52186</v>
      </c>
      <c r="E19" s="237">
        <v>18932</v>
      </c>
      <c r="F19" s="237">
        <v>28125</v>
      </c>
      <c r="G19" s="237">
        <f t="shared" ref="G19:G26" si="1">E19+F19</f>
        <v>47057</v>
      </c>
    </row>
    <row r="20" spans="1:7" ht="20.100000000000001" customHeight="1">
      <c r="A20" s="227">
        <v>2</v>
      </c>
      <c r="B20" s="238" t="s">
        <v>16</v>
      </c>
      <c r="C20" s="237">
        <v>12891</v>
      </c>
      <c r="D20" s="237">
        <v>52725</v>
      </c>
      <c r="E20" s="237">
        <v>9541</v>
      </c>
      <c r="F20" s="237">
        <v>27899</v>
      </c>
      <c r="G20" s="237">
        <f t="shared" si="1"/>
        <v>37440</v>
      </c>
    </row>
    <row r="21" spans="1:7" ht="20.100000000000001" customHeight="1">
      <c r="A21" s="227">
        <v>2</v>
      </c>
      <c r="B21" s="238" t="s">
        <v>17</v>
      </c>
      <c r="C21" s="237">
        <v>20225</v>
      </c>
      <c r="D21" s="237">
        <v>40712</v>
      </c>
      <c r="E21" s="237">
        <v>15422</v>
      </c>
      <c r="F21" s="237">
        <v>23969</v>
      </c>
      <c r="G21" s="237">
        <f t="shared" si="1"/>
        <v>39391</v>
      </c>
    </row>
    <row r="22" spans="1:7" ht="20.100000000000001" customHeight="1">
      <c r="A22" s="227">
        <v>2</v>
      </c>
      <c r="B22" s="238" t="s">
        <v>18</v>
      </c>
      <c r="C22" s="237">
        <v>17799</v>
      </c>
      <c r="D22" s="237">
        <v>42625</v>
      </c>
      <c r="E22" s="237">
        <v>12122</v>
      </c>
      <c r="F22" s="237">
        <v>20455</v>
      </c>
      <c r="G22" s="237">
        <f t="shared" si="1"/>
        <v>32577</v>
      </c>
    </row>
    <row r="23" spans="1:7" ht="20.100000000000001" customHeight="1">
      <c r="A23" s="227">
        <v>2</v>
      </c>
      <c r="B23" s="238" t="s">
        <v>19</v>
      </c>
      <c r="C23" s="237">
        <v>26921</v>
      </c>
      <c r="D23" s="237">
        <v>24522</v>
      </c>
      <c r="E23" s="237">
        <v>16222</v>
      </c>
      <c r="F23" s="237">
        <v>18936</v>
      </c>
      <c r="G23" s="237">
        <f t="shared" si="1"/>
        <v>35158</v>
      </c>
    </row>
    <row r="24" spans="1:7" ht="20.100000000000001" customHeight="1">
      <c r="A24" s="227">
        <v>2</v>
      </c>
      <c r="B24" s="238" t="s">
        <v>20</v>
      </c>
      <c r="C24" s="237">
        <v>16825</v>
      </c>
      <c r="D24" s="237">
        <v>22210</v>
      </c>
      <c r="E24" s="237">
        <v>13922</v>
      </c>
      <c r="F24" s="237">
        <v>17855</v>
      </c>
      <c r="G24" s="237">
        <f t="shared" si="1"/>
        <v>31777</v>
      </c>
    </row>
    <row r="25" spans="1:7" ht="20.100000000000001" customHeight="1">
      <c r="A25" s="227">
        <v>2</v>
      </c>
      <c r="B25" s="238" t="s">
        <v>21</v>
      </c>
      <c r="C25" s="237">
        <v>18778</v>
      </c>
      <c r="D25" s="237">
        <v>39866</v>
      </c>
      <c r="E25" s="237">
        <v>15230</v>
      </c>
      <c r="F25" s="237">
        <v>32122</v>
      </c>
      <c r="G25" s="237">
        <f t="shared" si="1"/>
        <v>47352</v>
      </c>
    </row>
    <row r="26" spans="1:7" ht="20.100000000000001" customHeight="1">
      <c r="A26" s="227">
        <v>2</v>
      </c>
      <c r="B26" s="238" t="s">
        <v>22</v>
      </c>
      <c r="C26" s="237">
        <v>11662</v>
      </c>
      <c r="D26" s="237">
        <v>14323</v>
      </c>
      <c r="E26" s="237">
        <v>7555</v>
      </c>
      <c r="F26" s="237">
        <v>15888</v>
      </c>
      <c r="G26" s="237">
        <f t="shared" si="1"/>
        <v>23443</v>
      </c>
    </row>
    <row r="27" spans="1:7" ht="20.100000000000001" customHeight="1">
      <c r="A27" s="218"/>
      <c r="B27" s="219" t="s">
        <v>110</v>
      </c>
      <c r="C27" s="239">
        <f>SUM(C19:C26)</f>
        <v>158523</v>
      </c>
      <c r="D27" s="239">
        <f>SUM(D19:D26)</f>
        <v>289169</v>
      </c>
      <c r="E27" s="239">
        <f>SUM(E19:E26)</f>
        <v>108946</v>
      </c>
      <c r="F27" s="239">
        <f>SUM(F19:F26)</f>
        <v>185249</v>
      </c>
      <c r="G27" s="239">
        <f>SUM(G19:G26)</f>
        <v>294195</v>
      </c>
    </row>
    <row r="28" spans="1:7" ht="20.100000000000001" customHeight="1">
      <c r="A28" s="227">
        <v>3</v>
      </c>
      <c r="B28" s="238" t="s">
        <v>23</v>
      </c>
      <c r="C28" s="237">
        <v>12556</v>
      </c>
      <c r="D28" s="237">
        <v>14422</v>
      </c>
      <c r="E28" s="237">
        <v>6631</v>
      </c>
      <c r="F28" s="237">
        <v>11414</v>
      </c>
      <c r="G28" s="237">
        <f t="shared" ref="G28:G40" si="2">E28+F28</f>
        <v>18045</v>
      </c>
    </row>
    <row r="29" spans="1:7" ht="20.100000000000001" customHeight="1">
      <c r="A29" s="227">
        <v>3</v>
      </c>
      <c r="B29" s="238" t="s">
        <v>24</v>
      </c>
      <c r="C29" s="237">
        <v>7321</v>
      </c>
      <c r="D29" s="237">
        <v>18898</v>
      </c>
      <c r="E29" s="237">
        <v>7123</v>
      </c>
      <c r="F29" s="237">
        <v>19788</v>
      </c>
      <c r="G29" s="237">
        <f t="shared" si="2"/>
        <v>26911</v>
      </c>
    </row>
    <row r="30" spans="1:7" ht="20.100000000000001" customHeight="1">
      <c r="A30" s="227">
        <v>3</v>
      </c>
      <c r="B30" s="238" t="s">
        <v>25</v>
      </c>
      <c r="C30" s="237">
        <v>1978</v>
      </c>
      <c r="D30" s="237">
        <v>2044</v>
      </c>
      <c r="E30" s="237">
        <v>1152</v>
      </c>
      <c r="F30" s="237">
        <v>1921</v>
      </c>
      <c r="G30" s="237">
        <f t="shared" si="2"/>
        <v>3073</v>
      </c>
    </row>
    <row r="31" spans="1:7" ht="20.100000000000001" customHeight="1">
      <c r="A31" s="227">
        <v>3</v>
      </c>
      <c r="B31" s="238" t="s">
        <v>26</v>
      </c>
      <c r="C31" s="237">
        <v>12311</v>
      </c>
      <c r="D31" s="237">
        <v>17210</v>
      </c>
      <c r="E31" s="237">
        <v>6514</v>
      </c>
      <c r="F31" s="237">
        <v>13955</v>
      </c>
      <c r="G31" s="237">
        <f t="shared" si="2"/>
        <v>20469</v>
      </c>
    </row>
    <row r="32" spans="1:7" ht="20.100000000000001" customHeight="1">
      <c r="A32" s="227">
        <v>3</v>
      </c>
      <c r="B32" s="238" t="s">
        <v>27</v>
      </c>
      <c r="C32" s="237">
        <v>15855</v>
      </c>
      <c r="D32" s="237">
        <v>18336</v>
      </c>
      <c r="E32" s="237">
        <v>8784</v>
      </c>
      <c r="F32" s="237">
        <v>7922</v>
      </c>
      <c r="G32" s="237">
        <f t="shared" si="2"/>
        <v>16706</v>
      </c>
    </row>
    <row r="33" spans="1:7" ht="20.100000000000001" customHeight="1">
      <c r="A33" s="227">
        <v>3</v>
      </c>
      <c r="B33" s="238" t="s">
        <v>28</v>
      </c>
      <c r="C33" s="237">
        <v>22415</v>
      </c>
      <c r="D33" s="237">
        <v>37875</v>
      </c>
      <c r="E33" s="237">
        <v>20122</v>
      </c>
      <c r="F33" s="237">
        <v>71220</v>
      </c>
      <c r="G33" s="237">
        <f t="shared" si="2"/>
        <v>91342</v>
      </c>
    </row>
    <row r="34" spans="1:7" ht="20.100000000000001" customHeight="1">
      <c r="A34" s="227">
        <v>3</v>
      </c>
      <c r="B34" s="238" t="s">
        <v>29</v>
      </c>
      <c r="C34" s="237">
        <v>3411</v>
      </c>
      <c r="D34" s="237">
        <v>2415</v>
      </c>
      <c r="E34" s="237">
        <v>4152</v>
      </c>
      <c r="F34" s="237">
        <v>6114</v>
      </c>
      <c r="G34" s="237">
        <f t="shared" si="2"/>
        <v>10266</v>
      </c>
    </row>
    <row r="35" spans="1:7" ht="20.100000000000001" customHeight="1">
      <c r="A35" s="227">
        <v>3</v>
      </c>
      <c r="B35" s="238" t="s">
        <v>30</v>
      </c>
      <c r="C35" s="237">
        <v>3488</v>
      </c>
      <c r="D35" s="237">
        <v>9533</v>
      </c>
      <c r="E35" s="237">
        <v>3222</v>
      </c>
      <c r="F35" s="237">
        <v>13766</v>
      </c>
      <c r="G35" s="237">
        <f t="shared" si="2"/>
        <v>16988</v>
      </c>
    </row>
    <row r="36" spans="1:7" ht="20.100000000000001" customHeight="1">
      <c r="A36" s="227">
        <v>3</v>
      </c>
      <c r="B36" s="238" t="s">
        <v>31</v>
      </c>
      <c r="C36" s="237">
        <v>6625</v>
      </c>
      <c r="D36" s="237">
        <v>8577</v>
      </c>
      <c r="E36" s="237">
        <v>5056</v>
      </c>
      <c r="F36" s="237">
        <v>11287</v>
      </c>
      <c r="G36" s="237">
        <f t="shared" si="2"/>
        <v>16343</v>
      </c>
    </row>
    <row r="37" spans="1:7" ht="20.100000000000001" customHeight="1">
      <c r="A37" s="227">
        <v>3</v>
      </c>
      <c r="B37" s="238" t="s">
        <v>32</v>
      </c>
      <c r="C37" s="237">
        <v>21866</v>
      </c>
      <c r="D37" s="237">
        <v>42532</v>
      </c>
      <c r="E37" s="237">
        <v>13991</v>
      </c>
      <c r="F37" s="237">
        <v>18190</v>
      </c>
      <c r="G37" s="237">
        <f t="shared" si="2"/>
        <v>32181</v>
      </c>
    </row>
    <row r="38" spans="1:7" ht="20.100000000000001" customHeight="1">
      <c r="A38" s="227">
        <v>3</v>
      </c>
      <c r="B38" s="238" t="s">
        <v>33</v>
      </c>
      <c r="C38" s="237">
        <v>24145</v>
      </c>
      <c r="D38" s="237">
        <v>41022</v>
      </c>
      <c r="E38" s="237">
        <v>14271</v>
      </c>
      <c r="F38" s="237">
        <v>25831</v>
      </c>
      <c r="G38" s="237">
        <f t="shared" si="2"/>
        <v>40102</v>
      </c>
    </row>
    <row r="39" spans="1:7" ht="20.100000000000001" customHeight="1">
      <c r="A39" s="227">
        <v>3</v>
      </c>
      <c r="B39" s="238" t="s">
        <v>34</v>
      </c>
      <c r="C39" s="237">
        <v>17133</v>
      </c>
      <c r="D39" s="237">
        <v>28952</v>
      </c>
      <c r="E39" s="237">
        <v>14158</v>
      </c>
      <c r="F39" s="237">
        <v>31963</v>
      </c>
      <c r="G39" s="237">
        <f t="shared" si="2"/>
        <v>46121</v>
      </c>
    </row>
    <row r="40" spans="1:7" ht="20.100000000000001" customHeight="1">
      <c r="A40" s="227">
        <v>3</v>
      </c>
      <c r="B40" s="238" t="s">
        <v>35</v>
      </c>
      <c r="C40" s="237">
        <v>12830</v>
      </c>
      <c r="D40" s="237">
        <v>20355</v>
      </c>
      <c r="E40" s="237">
        <v>18621</v>
      </c>
      <c r="F40" s="237">
        <v>33874</v>
      </c>
      <c r="G40" s="237">
        <f t="shared" si="2"/>
        <v>52495</v>
      </c>
    </row>
    <row r="41" spans="1:7" ht="20.100000000000001" customHeight="1">
      <c r="A41" s="218"/>
      <c r="B41" s="219" t="s">
        <v>111</v>
      </c>
      <c r="C41" s="239">
        <f>SUM(C28:C40)</f>
        <v>161934</v>
      </c>
      <c r="D41" s="239">
        <f>SUM(D28:D40)</f>
        <v>262171</v>
      </c>
      <c r="E41" s="239">
        <f>SUM(E28:E40)</f>
        <v>123797</v>
      </c>
      <c r="F41" s="239">
        <f>SUM(F28:F40)</f>
        <v>267245</v>
      </c>
      <c r="G41" s="239">
        <f>SUM(G28:G40)</f>
        <v>391042</v>
      </c>
    </row>
    <row r="42" spans="1:7" ht="20.100000000000001" customHeight="1">
      <c r="A42" s="218" t="s">
        <v>79</v>
      </c>
      <c r="B42" s="238" t="s">
        <v>36</v>
      </c>
      <c r="C42" s="237">
        <v>445</v>
      </c>
      <c r="D42" s="237">
        <v>0</v>
      </c>
      <c r="E42" s="237">
        <v>261</v>
      </c>
      <c r="F42" s="237">
        <v>0</v>
      </c>
      <c r="G42" s="237">
        <f t="shared" ref="G42:G52" si="3">E42+F42</f>
        <v>261</v>
      </c>
    </row>
    <row r="43" spans="1:7" ht="20.100000000000001" customHeight="1">
      <c r="A43" s="218" t="s">
        <v>79</v>
      </c>
      <c r="B43" s="238" t="s">
        <v>37</v>
      </c>
      <c r="C43" s="237">
        <v>1092</v>
      </c>
      <c r="D43" s="237">
        <v>26</v>
      </c>
      <c r="E43" s="237">
        <v>522</v>
      </c>
      <c r="F43" s="237">
        <v>38</v>
      </c>
      <c r="G43" s="237">
        <f t="shared" si="3"/>
        <v>560</v>
      </c>
    </row>
    <row r="44" spans="1:7" ht="20.100000000000001" customHeight="1">
      <c r="A44" s="218" t="s">
        <v>79</v>
      </c>
      <c r="B44" s="238" t="s">
        <v>38</v>
      </c>
      <c r="C44" s="237">
        <v>13855</v>
      </c>
      <c r="D44" s="237">
        <v>21125</v>
      </c>
      <c r="E44" s="237">
        <v>8966</v>
      </c>
      <c r="F44" s="237">
        <v>11110</v>
      </c>
      <c r="G44" s="237">
        <f t="shared" si="3"/>
        <v>20076</v>
      </c>
    </row>
    <row r="45" spans="1:7" ht="20.100000000000001" customHeight="1">
      <c r="A45" s="218" t="s">
        <v>79</v>
      </c>
      <c r="B45" s="238" t="s">
        <v>39</v>
      </c>
      <c r="C45" s="237">
        <v>3988</v>
      </c>
      <c r="D45" s="237">
        <v>17629</v>
      </c>
      <c r="E45" s="237">
        <v>4822</v>
      </c>
      <c r="F45" s="237">
        <v>12893</v>
      </c>
      <c r="G45" s="237">
        <f t="shared" si="3"/>
        <v>17715</v>
      </c>
    </row>
    <row r="46" spans="1:7" ht="20.100000000000001" customHeight="1">
      <c r="A46" s="218" t="s">
        <v>79</v>
      </c>
      <c r="B46" s="238" t="s">
        <v>40</v>
      </c>
      <c r="C46" s="237">
        <v>14108</v>
      </c>
      <c r="D46" s="237">
        <v>32841</v>
      </c>
      <c r="E46" s="237">
        <v>12130</v>
      </c>
      <c r="F46" s="237">
        <v>37450</v>
      </c>
      <c r="G46" s="237">
        <f t="shared" si="3"/>
        <v>49580</v>
      </c>
    </row>
    <row r="47" spans="1:7" ht="20.100000000000001" customHeight="1">
      <c r="A47" s="218" t="s">
        <v>79</v>
      </c>
      <c r="B47" s="238" t="s">
        <v>41</v>
      </c>
      <c r="C47" s="237">
        <v>6102</v>
      </c>
      <c r="D47" s="237">
        <v>44336</v>
      </c>
      <c r="E47" s="237">
        <v>10990</v>
      </c>
      <c r="F47" s="237">
        <v>41203</v>
      </c>
      <c r="G47" s="237">
        <f t="shared" si="3"/>
        <v>52193</v>
      </c>
    </row>
    <row r="48" spans="1:7" ht="20.100000000000001" customHeight="1">
      <c r="A48" s="218" t="s">
        <v>79</v>
      </c>
      <c r="B48" s="238" t="s">
        <v>42</v>
      </c>
      <c r="C48" s="237">
        <v>5551</v>
      </c>
      <c r="D48" s="237">
        <v>9880</v>
      </c>
      <c r="E48" s="237">
        <v>4202</v>
      </c>
      <c r="F48" s="237">
        <v>11801</v>
      </c>
      <c r="G48" s="237">
        <f t="shared" si="3"/>
        <v>16003</v>
      </c>
    </row>
    <row r="49" spans="1:7" ht="20.100000000000001" customHeight="1">
      <c r="A49" s="218" t="s">
        <v>79</v>
      </c>
      <c r="B49" s="238" t="s">
        <v>43</v>
      </c>
      <c r="C49" s="237">
        <v>5644</v>
      </c>
      <c r="D49" s="237">
        <v>23777</v>
      </c>
      <c r="E49" s="237">
        <v>7750</v>
      </c>
      <c r="F49" s="237">
        <v>45440</v>
      </c>
      <c r="G49" s="237">
        <f t="shared" si="3"/>
        <v>53190</v>
      </c>
    </row>
    <row r="50" spans="1:7" ht="20.100000000000001" customHeight="1">
      <c r="A50" s="218" t="s">
        <v>79</v>
      </c>
      <c r="B50" s="238" t="s">
        <v>44</v>
      </c>
      <c r="C50" s="237">
        <v>5572</v>
      </c>
      <c r="D50" s="237">
        <v>8917</v>
      </c>
      <c r="E50" s="237">
        <v>3602</v>
      </c>
      <c r="F50" s="237">
        <v>10250</v>
      </c>
      <c r="G50" s="237">
        <f t="shared" si="3"/>
        <v>13852</v>
      </c>
    </row>
    <row r="51" spans="1:7" ht="20.100000000000001" customHeight="1">
      <c r="A51" s="218" t="s">
        <v>79</v>
      </c>
      <c r="B51" s="238" t="s">
        <v>45</v>
      </c>
      <c r="C51" s="237">
        <v>7563</v>
      </c>
      <c r="D51" s="237">
        <v>23566</v>
      </c>
      <c r="E51" s="237">
        <v>5742</v>
      </c>
      <c r="F51" s="237">
        <v>19895</v>
      </c>
      <c r="G51" s="237">
        <f t="shared" si="3"/>
        <v>25637</v>
      </c>
    </row>
    <row r="52" spans="1:7" ht="20.100000000000001" customHeight="1">
      <c r="A52" s="218" t="s">
        <v>79</v>
      </c>
      <c r="B52" s="238" t="s">
        <v>378</v>
      </c>
      <c r="C52" s="237">
        <v>7145</v>
      </c>
      <c r="D52" s="237">
        <v>14225</v>
      </c>
      <c r="E52" s="237">
        <v>8891</v>
      </c>
      <c r="F52" s="237">
        <v>16547</v>
      </c>
      <c r="G52" s="237">
        <f t="shared" si="3"/>
        <v>25438</v>
      </c>
    </row>
    <row r="53" spans="1:7" ht="20.100000000000001" customHeight="1">
      <c r="A53" s="218"/>
      <c r="B53" s="219" t="s">
        <v>379</v>
      </c>
      <c r="C53" s="239">
        <f>SUM(C42:C52)</f>
        <v>71065</v>
      </c>
      <c r="D53" s="239">
        <f>SUM(D42:D52)</f>
        <v>196322</v>
      </c>
      <c r="E53" s="239">
        <f>SUM(E42:E52)</f>
        <v>67878</v>
      </c>
      <c r="F53" s="239">
        <f>SUM(F42:F52)</f>
        <v>206627</v>
      </c>
      <c r="G53" s="239">
        <f>SUM(G42:G52)</f>
        <v>274505</v>
      </c>
    </row>
    <row r="54" spans="1:7" ht="20.100000000000001" customHeight="1">
      <c r="A54" s="227">
        <v>5</v>
      </c>
      <c r="B54" s="238" t="s">
        <v>47</v>
      </c>
      <c r="C54" s="237">
        <v>10922</v>
      </c>
      <c r="D54" s="237">
        <v>24525</v>
      </c>
      <c r="E54" s="237">
        <v>8120</v>
      </c>
      <c r="F54" s="237">
        <v>24100</v>
      </c>
      <c r="G54" s="237">
        <f t="shared" ref="G54:G65" si="4">E54+F54</f>
        <v>32220</v>
      </c>
    </row>
    <row r="55" spans="1:7" ht="20.100000000000001" customHeight="1">
      <c r="A55" s="227">
        <v>5</v>
      </c>
      <c r="B55" s="238" t="s">
        <v>48</v>
      </c>
      <c r="C55" s="237">
        <v>6319</v>
      </c>
      <c r="D55" s="237">
        <v>14511</v>
      </c>
      <c r="E55" s="237">
        <v>5617</v>
      </c>
      <c r="F55" s="237">
        <v>15810</v>
      </c>
      <c r="G55" s="237">
        <f t="shared" si="4"/>
        <v>21427</v>
      </c>
    </row>
    <row r="56" spans="1:7" ht="20.100000000000001" customHeight="1">
      <c r="A56" s="227">
        <v>5</v>
      </c>
      <c r="B56" s="238" t="s">
        <v>49</v>
      </c>
      <c r="C56" s="237">
        <v>6411</v>
      </c>
      <c r="D56" s="237">
        <v>27114</v>
      </c>
      <c r="E56" s="237">
        <v>4512</v>
      </c>
      <c r="F56" s="237">
        <v>27002</v>
      </c>
      <c r="G56" s="237">
        <f t="shared" si="4"/>
        <v>31514</v>
      </c>
    </row>
    <row r="57" spans="1:7" ht="20.100000000000001" customHeight="1">
      <c r="A57" s="227">
        <v>5</v>
      </c>
      <c r="B57" s="238" t="s">
        <v>380</v>
      </c>
      <c r="C57" s="237">
        <v>12113</v>
      </c>
      <c r="D57" s="237">
        <v>17021</v>
      </c>
      <c r="E57" s="237">
        <v>13155</v>
      </c>
      <c r="F57" s="237">
        <v>18222</v>
      </c>
      <c r="G57" s="237">
        <f t="shared" si="4"/>
        <v>31377</v>
      </c>
    </row>
    <row r="58" spans="1:7" ht="20.100000000000001" customHeight="1">
      <c r="A58" s="227">
        <v>5</v>
      </c>
      <c r="B58" s="238" t="s">
        <v>51</v>
      </c>
      <c r="C58" s="237">
        <v>13995</v>
      </c>
      <c r="D58" s="237">
        <v>36201</v>
      </c>
      <c r="E58" s="237">
        <v>14958</v>
      </c>
      <c r="F58" s="237">
        <v>32146</v>
      </c>
      <c r="G58" s="237">
        <f t="shared" si="4"/>
        <v>47104</v>
      </c>
    </row>
    <row r="59" spans="1:7" ht="20.100000000000001" customHeight="1">
      <c r="A59" s="227">
        <v>5</v>
      </c>
      <c r="B59" s="238" t="s">
        <v>52</v>
      </c>
      <c r="C59" s="237">
        <v>21438</v>
      </c>
      <c r="D59" s="237">
        <v>45254</v>
      </c>
      <c r="E59" s="237">
        <v>11624</v>
      </c>
      <c r="F59" s="237">
        <v>28458</v>
      </c>
      <c r="G59" s="237">
        <f t="shared" si="4"/>
        <v>40082</v>
      </c>
    </row>
    <row r="60" spans="1:7" ht="20.100000000000001" customHeight="1">
      <c r="A60" s="227">
        <v>5</v>
      </c>
      <c r="B60" s="238" t="s">
        <v>365</v>
      </c>
      <c r="C60" s="237">
        <v>2241</v>
      </c>
      <c r="D60" s="237">
        <v>8140</v>
      </c>
      <c r="E60" s="237">
        <v>2150</v>
      </c>
      <c r="F60" s="237">
        <v>7225</v>
      </c>
      <c r="G60" s="237">
        <f t="shared" si="4"/>
        <v>9375</v>
      </c>
    </row>
    <row r="61" spans="1:7" ht="20.100000000000001" customHeight="1">
      <c r="A61" s="227">
        <v>5</v>
      </c>
      <c r="B61" s="238" t="s">
        <v>58</v>
      </c>
      <c r="C61" s="237">
        <v>13897</v>
      </c>
      <c r="D61" s="237">
        <v>14268</v>
      </c>
      <c r="E61" s="237">
        <v>5792</v>
      </c>
      <c r="F61" s="237">
        <v>9810</v>
      </c>
      <c r="G61" s="237">
        <f t="shared" si="4"/>
        <v>15602</v>
      </c>
    </row>
    <row r="62" spans="1:7" ht="20.100000000000001" customHeight="1">
      <c r="A62" s="227">
        <v>5</v>
      </c>
      <c r="B62" s="238" t="s">
        <v>57</v>
      </c>
      <c r="C62" s="237">
        <v>9122</v>
      </c>
      <c r="D62" s="237">
        <v>19529</v>
      </c>
      <c r="E62" s="237">
        <v>6827</v>
      </c>
      <c r="F62" s="237">
        <v>13972</v>
      </c>
      <c r="G62" s="237">
        <f t="shared" si="4"/>
        <v>20799</v>
      </c>
    </row>
    <row r="63" spans="1:7" ht="20.100000000000001" customHeight="1">
      <c r="A63" s="227">
        <v>5</v>
      </c>
      <c r="B63" s="238" t="s">
        <v>53</v>
      </c>
      <c r="C63" s="237">
        <v>18561</v>
      </c>
      <c r="D63" s="237">
        <v>32453</v>
      </c>
      <c r="E63" s="237">
        <v>11770</v>
      </c>
      <c r="F63" s="237">
        <v>19251</v>
      </c>
      <c r="G63" s="237">
        <f t="shared" si="4"/>
        <v>31021</v>
      </c>
    </row>
    <row r="64" spans="1:7" ht="20.100000000000001" customHeight="1">
      <c r="A64" s="227">
        <v>5</v>
      </c>
      <c r="B64" s="238" t="s">
        <v>54</v>
      </c>
      <c r="C64" s="237">
        <v>20800</v>
      </c>
      <c r="D64" s="237">
        <v>39843</v>
      </c>
      <c r="E64" s="237">
        <v>12548</v>
      </c>
      <c r="F64" s="237">
        <v>32910</v>
      </c>
      <c r="G64" s="237">
        <f t="shared" si="4"/>
        <v>45458</v>
      </c>
    </row>
    <row r="65" spans="1:7" ht="20.100000000000001" customHeight="1">
      <c r="A65" s="227">
        <v>5</v>
      </c>
      <c r="B65" s="238" t="s">
        <v>55</v>
      </c>
      <c r="C65" s="237">
        <v>16488</v>
      </c>
      <c r="D65" s="237">
        <v>31895</v>
      </c>
      <c r="E65" s="237">
        <v>12680</v>
      </c>
      <c r="F65" s="237">
        <v>29217</v>
      </c>
      <c r="G65" s="237">
        <f t="shared" si="4"/>
        <v>41897</v>
      </c>
    </row>
    <row r="66" spans="1:7" ht="20.100000000000001" customHeight="1">
      <c r="A66" s="218"/>
      <c r="B66" s="219" t="s">
        <v>157</v>
      </c>
      <c r="C66" s="239">
        <f>SUM(C54:C65)</f>
        <v>152307</v>
      </c>
      <c r="D66" s="239">
        <f>SUM(D54:D65)</f>
        <v>310754</v>
      </c>
      <c r="E66" s="239">
        <f>SUM(E54:E65)</f>
        <v>109753</v>
      </c>
      <c r="F66" s="239">
        <f>SUM(F54:F65)</f>
        <v>258123</v>
      </c>
      <c r="G66" s="239">
        <f>SUM(G54:G65)</f>
        <v>367876</v>
      </c>
    </row>
    <row r="67" spans="1:7" ht="20.100000000000001" customHeight="1">
      <c r="A67" s="218" t="s">
        <v>80</v>
      </c>
      <c r="B67" s="238" t="s">
        <v>59</v>
      </c>
      <c r="C67" s="237">
        <v>2892</v>
      </c>
      <c r="D67" s="237">
        <v>613</v>
      </c>
      <c r="E67" s="237">
        <v>1151</v>
      </c>
      <c r="F67" s="237">
        <v>524</v>
      </c>
      <c r="G67" s="237">
        <f t="shared" ref="G67:G76" si="5">E67+F67</f>
        <v>1675</v>
      </c>
    </row>
    <row r="68" spans="1:7" ht="20.100000000000001" customHeight="1">
      <c r="A68" s="218" t="s">
        <v>80</v>
      </c>
      <c r="B68" s="238" t="s">
        <v>60</v>
      </c>
      <c r="C68" s="237">
        <v>5121</v>
      </c>
      <c r="D68" s="237">
        <v>3858</v>
      </c>
      <c r="E68" s="237">
        <v>2579</v>
      </c>
      <c r="F68" s="237">
        <v>1514</v>
      </c>
      <c r="G68" s="237">
        <f t="shared" si="5"/>
        <v>4093</v>
      </c>
    </row>
    <row r="69" spans="1:7" ht="20.100000000000001" customHeight="1">
      <c r="A69" s="218" t="s">
        <v>80</v>
      </c>
      <c r="B69" s="238" t="s">
        <v>61</v>
      </c>
      <c r="C69" s="237">
        <v>3849</v>
      </c>
      <c r="D69" s="237">
        <v>554</v>
      </c>
      <c r="E69" s="237">
        <v>1021</v>
      </c>
      <c r="F69" s="237">
        <v>542</v>
      </c>
      <c r="G69" s="237">
        <f t="shared" si="5"/>
        <v>1563</v>
      </c>
    </row>
    <row r="70" spans="1:7" ht="20.100000000000001" customHeight="1">
      <c r="A70" s="218" t="s">
        <v>80</v>
      </c>
      <c r="B70" s="238" t="s">
        <v>62</v>
      </c>
      <c r="C70" s="237">
        <v>7625</v>
      </c>
      <c r="D70" s="237">
        <v>741</v>
      </c>
      <c r="E70" s="237">
        <v>3587</v>
      </c>
      <c r="F70" s="237">
        <v>846</v>
      </c>
      <c r="G70" s="237">
        <f t="shared" si="5"/>
        <v>4433</v>
      </c>
    </row>
    <row r="71" spans="1:7" ht="20.100000000000001" customHeight="1">
      <c r="A71" s="218" t="s">
        <v>80</v>
      </c>
      <c r="B71" s="238" t="s">
        <v>63</v>
      </c>
      <c r="C71" s="237">
        <v>3150</v>
      </c>
      <c r="D71" s="237">
        <v>8457</v>
      </c>
      <c r="E71" s="237">
        <v>1328</v>
      </c>
      <c r="F71" s="237">
        <v>3215</v>
      </c>
      <c r="G71" s="237">
        <f t="shared" si="5"/>
        <v>4543</v>
      </c>
    </row>
    <row r="72" spans="1:7" ht="20.100000000000001" customHeight="1">
      <c r="A72" s="218" t="s">
        <v>80</v>
      </c>
      <c r="B72" s="238" t="s">
        <v>365</v>
      </c>
      <c r="C72" s="237">
        <v>1754</v>
      </c>
      <c r="D72" s="237">
        <v>8651</v>
      </c>
      <c r="E72" s="237">
        <v>2410</v>
      </c>
      <c r="F72" s="237">
        <v>9250</v>
      </c>
      <c r="G72" s="237">
        <f t="shared" si="5"/>
        <v>11660</v>
      </c>
    </row>
    <row r="73" spans="1:7" ht="20.100000000000001" customHeight="1">
      <c r="A73" s="218" t="s">
        <v>80</v>
      </c>
      <c r="B73" s="238" t="s">
        <v>65</v>
      </c>
      <c r="C73" s="237">
        <v>22150</v>
      </c>
      <c r="D73" s="237">
        <v>20230</v>
      </c>
      <c r="E73" s="237">
        <v>8527</v>
      </c>
      <c r="F73" s="237">
        <v>16931</v>
      </c>
      <c r="G73" s="237">
        <f t="shared" si="5"/>
        <v>25458</v>
      </c>
    </row>
    <row r="74" spans="1:7" ht="20.100000000000001" customHeight="1">
      <c r="A74" s="218" t="s">
        <v>80</v>
      </c>
      <c r="B74" s="238" t="s">
        <v>66</v>
      </c>
      <c r="C74" s="237">
        <v>5418</v>
      </c>
      <c r="D74" s="237">
        <v>9526</v>
      </c>
      <c r="E74" s="237">
        <v>3001</v>
      </c>
      <c r="F74" s="237">
        <v>11285</v>
      </c>
      <c r="G74" s="237">
        <f t="shared" si="5"/>
        <v>14286</v>
      </c>
    </row>
    <row r="75" spans="1:7" ht="20.100000000000001" customHeight="1">
      <c r="A75" s="218" t="s">
        <v>80</v>
      </c>
      <c r="B75" s="238" t="s">
        <v>67</v>
      </c>
      <c r="C75" s="237">
        <v>9537</v>
      </c>
      <c r="D75" s="237">
        <v>28140</v>
      </c>
      <c r="E75" s="237">
        <v>7126</v>
      </c>
      <c r="F75" s="237">
        <v>14872</v>
      </c>
      <c r="G75" s="237">
        <f t="shared" si="5"/>
        <v>21998</v>
      </c>
    </row>
    <row r="76" spans="1:7" ht="20.100000000000001" customHeight="1">
      <c r="A76" s="218" t="s">
        <v>80</v>
      </c>
      <c r="B76" s="238" t="s">
        <v>68</v>
      </c>
      <c r="C76" s="237">
        <v>18920</v>
      </c>
      <c r="D76" s="237">
        <v>14824</v>
      </c>
      <c r="E76" s="237">
        <v>13640</v>
      </c>
      <c r="F76" s="237">
        <v>10025</v>
      </c>
      <c r="G76" s="237">
        <f t="shared" si="5"/>
        <v>23665</v>
      </c>
    </row>
    <row r="77" spans="1:7" ht="20.100000000000001" customHeight="1">
      <c r="A77" s="218"/>
      <c r="B77" s="219" t="s">
        <v>381</v>
      </c>
      <c r="C77" s="239">
        <f>SUM(C67:C76)</f>
        <v>80416</v>
      </c>
      <c r="D77" s="239">
        <f>SUM(D67:D76)</f>
        <v>95594</v>
      </c>
      <c r="E77" s="239">
        <f>SUM(E67:E76)</f>
        <v>44370</v>
      </c>
      <c r="F77" s="239">
        <f>SUM(F67:F76)</f>
        <v>69004</v>
      </c>
      <c r="G77" s="239">
        <f>SUM(G67:G76)</f>
        <v>113374</v>
      </c>
    </row>
    <row r="78" spans="1:7" ht="20.100000000000001" customHeight="1">
      <c r="A78" s="218" t="s">
        <v>81</v>
      </c>
      <c r="B78" s="238" t="s">
        <v>69</v>
      </c>
      <c r="C78" s="237">
        <v>10890</v>
      </c>
      <c r="D78" s="237">
        <v>6234</v>
      </c>
      <c r="E78" s="237">
        <v>6812</v>
      </c>
      <c r="F78" s="237">
        <v>7220</v>
      </c>
      <c r="G78" s="237">
        <f t="shared" ref="G78:G86" si="6">E78+F78</f>
        <v>14032</v>
      </c>
    </row>
    <row r="79" spans="1:7" ht="20.100000000000001" customHeight="1">
      <c r="A79" s="218" t="s">
        <v>81</v>
      </c>
      <c r="B79" s="238" t="s">
        <v>70</v>
      </c>
      <c r="C79" s="237">
        <v>16528</v>
      </c>
      <c r="D79" s="237">
        <v>9012</v>
      </c>
      <c r="E79" s="237">
        <v>6850</v>
      </c>
      <c r="F79" s="237">
        <v>6152</v>
      </c>
      <c r="G79" s="237">
        <f t="shared" si="6"/>
        <v>13002</v>
      </c>
    </row>
    <row r="80" spans="1:7" ht="20.100000000000001" customHeight="1">
      <c r="A80" s="218" t="s">
        <v>81</v>
      </c>
      <c r="B80" s="238" t="s">
        <v>71</v>
      </c>
      <c r="C80" s="237">
        <v>9563</v>
      </c>
      <c r="D80" s="237">
        <v>7961</v>
      </c>
      <c r="E80" s="237">
        <v>5291</v>
      </c>
      <c r="F80" s="237">
        <v>8632</v>
      </c>
      <c r="G80" s="237">
        <f t="shared" si="6"/>
        <v>13923</v>
      </c>
    </row>
    <row r="81" spans="1:7" ht="20.100000000000001" customHeight="1">
      <c r="A81" s="218" t="s">
        <v>81</v>
      </c>
      <c r="B81" s="238" t="s">
        <v>72</v>
      </c>
      <c r="C81" s="237">
        <v>6923</v>
      </c>
      <c r="D81" s="237">
        <v>10428</v>
      </c>
      <c r="E81" s="237">
        <v>4529</v>
      </c>
      <c r="F81" s="237">
        <v>12853</v>
      </c>
      <c r="G81" s="237">
        <f t="shared" si="6"/>
        <v>17382</v>
      </c>
    </row>
    <row r="82" spans="1:7" ht="20.100000000000001" customHeight="1">
      <c r="A82" s="218" t="s">
        <v>81</v>
      </c>
      <c r="B82" s="238" t="s">
        <v>73</v>
      </c>
      <c r="C82" s="237">
        <v>16925</v>
      </c>
      <c r="D82" s="237">
        <v>14775</v>
      </c>
      <c r="E82" s="237">
        <v>8563</v>
      </c>
      <c r="F82" s="237">
        <v>11852</v>
      </c>
      <c r="G82" s="237">
        <f t="shared" si="6"/>
        <v>20415</v>
      </c>
    </row>
    <row r="83" spans="1:7" ht="20.100000000000001" customHeight="1">
      <c r="A83" s="218" t="s">
        <v>81</v>
      </c>
      <c r="B83" s="238" t="s">
        <v>74</v>
      </c>
      <c r="C83" s="237">
        <v>16955</v>
      </c>
      <c r="D83" s="237">
        <v>15483</v>
      </c>
      <c r="E83" s="237">
        <v>6786</v>
      </c>
      <c r="F83" s="237">
        <v>11234</v>
      </c>
      <c r="G83" s="237">
        <f t="shared" si="6"/>
        <v>18020</v>
      </c>
    </row>
    <row r="84" spans="1:7" ht="20.100000000000001" customHeight="1">
      <c r="A84" s="218" t="s">
        <v>81</v>
      </c>
      <c r="B84" s="238" t="s">
        <v>75</v>
      </c>
      <c r="C84" s="237">
        <v>12439</v>
      </c>
      <c r="D84" s="237">
        <v>14250</v>
      </c>
      <c r="E84" s="237">
        <v>8567</v>
      </c>
      <c r="F84" s="237">
        <v>7586</v>
      </c>
      <c r="G84" s="237">
        <f t="shared" si="6"/>
        <v>16153</v>
      </c>
    </row>
    <row r="85" spans="1:7" ht="20.100000000000001" customHeight="1">
      <c r="A85" s="218" t="s">
        <v>81</v>
      </c>
      <c r="B85" s="238" t="s">
        <v>76</v>
      </c>
      <c r="C85" s="237">
        <v>30871</v>
      </c>
      <c r="D85" s="237">
        <v>44871</v>
      </c>
      <c r="E85" s="237">
        <v>29851</v>
      </c>
      <c r="F85" s="237">
        <v>37540</v>
      </c>
      <c r="G85" s="237">
        <f t="shared" si="6"/>
        <v>67391</v>
      </c>
    </row>
    <row r="86" spans="1:7" ht="20.100000000000001" customHeight="1">
      <c r="A86" s="218" t="s">
        <v>81</v>
      </c>
      <c r="B86" s="238" t="s">
        <v>77</v>
      </c>
      <c r="C86" s="237">
        <v>22320</v>
      </c>
      <c r="D86" s="237">
        <v>26510</v>
      </c>
      <c r="E86" s="237">
        <v>26541</v>
      </c>
      <c r="F86" s="237">
        <v>28215</v>
      </c>
      <c r="G86" s="237">
        <f t="shared" si="6"/>
        <v>54756</v>
      </c>
    </row>
    <row r="87" spans="1:7" ht="20.100000000000001" customHeight="1">
      <c r="A87" s="218"/>
      <c r="B87" s="219" t="s">
        <v>145</v>
      </c>
      <c r="C87" s="239">
        <f>SUM(C78:C86)</f>
        <v>143414</v>
      </c>
      <c r="D87" s="239">
        <f>SUM(D78:D86)</f>
        <v>149524</v>
      </c>
      <c r="E87" s="239">
        <f>SUM(E78:E86)</f>
        <v>103790</v>
      </c>
      <c r="F87" s="239">
        <f>SUM(F78:F86)</f>
        <v>131284</v>
      </c>
      <c r="G87" s="239">
        <f>SUM(G78:G86)</f>
        <v>235074</v>
      </c>
    </row>
    <row r="88" spans="1:7" ht="20.100000000000001" customHeight="1">
      <c r="A88" s="218"/>
      <c r="B88" s="219" t="s">
        <v>142</v>
      </c>
      <c r="C88" s="239">
        <f>C87+C77+C66+C53+C41+C27+C18</f>
        <v>1039538</v>
      </c>
      <c r="D88" s="239">
        <f>D87+D77+D66+D53+D41+D27+D18</f>
        <v>1535948</v>
      </c>
      <c r="E88" s="239">
        <f>E87+E77+E66+E53+E41+E27+E18</f>
        <v>754126</v>
      </c>
      <c r="F88" s="239">
        <f>F87+F77+F66+F53+F41+F27+F18</f>
        <v>1338277</v>
      </c>
      <c r="G88" s="239">
        <f>G87+G77+G66+G53+G41+G27+G18</f>
        <v>2092403</v>
      </c>
    </row>
  </sheetData>
  <mergeCells count="1">
    <mergeCell ref="A1:G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I88"/>
  <sheetViews>
    <sheetView topLeftCell="A64" workbookViewId="0">
      <selection activeCell="F22" sqref="F22"/>
    </sheetView>
  </sheetViews>
  <sheetFormatPr defaultRowHeight="15"/>
  <cols>
    <col min="1" max="1" width="11.21875" style="188" bestFit="1" customWidth="1"/>
    <col min="2" max="2" width="19.5546875" style="188" bestFit="1" customWidth="1"/>
    <col min="3" max="3" width="8.44140625" style="188" bestFit="1" customWidth="1"/>
    <col min="4" max="4" width="6" style="188" bestFit="1" customWidth="1"/>
    <col min="5" max="5" width="7" style="188" bestFit="1" customWidth="1"/>
    <col min="6" max="8" width="6.77734375" style="188" bestFit="1" customWidth="1"/>
    <col min="9" max="9" width="7.6640625" style="188" bestFit="1" customWidth="1"/>
    <col min="10" max="16384" width="8.88671875" style="188"/>
  </cols>
  <sheetData>
    <row r="1" spans="1:9" ht="18.75">
      <c r="A1" s="886" t="s">
        <v>382</v>
      </c>
      <c r="B1" s="886"/>
      <c r="C1" s="886"/>
      <c r="D1" s="886"/>
      <c r="E1" s="886"/>
      <c r="F1" s="886"/>
      <c r="G1" s="886"/>
      <c r="H1" s="240"/>
      <c r="I1" s="241"/>
    </row>
    <row r="2" spans="1:9" ht="18.75">
      <c r="A2" s="231"/>
      <c r="B2" s="231"/>
      <c r="C2" s="231"/>
      <c r="D2" s="231"/>
      <c r="E2" s="231"/>
      <c r="F2" s="231"/>
      <c r="G2" s="231"/>
      <c r="H2" s="216" t="s">
        <v>372</v>
      </c>
      <c r="I2" s="241"/>
    </row>
    <row r="3" spans="1:9" ht="47.25">
      <c r="A3" s="234" t="s">
        <v>357</v>
      </c>
      <c r="B3" s="234" t="s">
        <v>161</v>
      </c>
      <c r="C3" s="235" t="s">
        <v>383</v>
      </c>
      <c r="D3" s="235" t="s">
        <v>384</v>
      </c>
      <c r="E3" s="235" t="s">
        <v>385</v>
      </c>
      <c r="F3" s="235" t="s">
        <v>386</v>
      </c>
      <c r="G3" s="235" t="s">
        <v>387</v>
      </c>
      <c r="H3" s="242" t="s">
        <v>388</v>
      </c>
      <c r="I3" s="235" t="s">
        <v>389</v>
      </c>
    </row>
    <row r="4" spans="1:9" ht="15.75">
      <c r="A4" s="227">
        <v>1</v>
      </c>
      <c r="B4" s="238" t="s">
        <v>1</v>
      </c>
      <c r="C4" s="243">
        <v>619</v>
      </c>
      <c r="D4" s="243">
        <v>29</v>
      </c>
      <c r="E4" s="243">
        <v>499</v>
      </c>
      <c r="F4" s="243">
        <v>464</v>
      </c>
      <c r="G4" s="243">
        <v>183</v>
      </c>
      <c r="H4" s="244">
        <v>0</v>
      </c>
      <c r="I4" s="243">
        <f>C4+D4+E4+F4+G4+H4</f>
        <v>1794</v>
      </c>
    </row>
    <row r="5" spans="1:9" ht="15.75">
      <c r="A5" s="227">
        <v>1</v>
      </c>
      <c r="B5" s="238" t="s">
        <v>390</v>
      </c>
      <c r="C5" s="243">
        <v>1680</v>
      </c>
      <c r="D5" s="243">
        <v>40</v>
      </c>
      <c r="E5" s="243">
        <v>959</v>
      </c>
      <c r="F5" s="243">
        <v>541</v>
      </c>
      <c r="G5" s="243">
        <v>291</v>
      </c>
      <c r="H5" s="244">
        <v>1</v>
      </c>
      <c r="I5" s="243">
        <f t="shared" ref="I5:I68" si="0">C5+D5+E5+F5+G5+H5</f>
        <v>3512</v>
      </c>
    </row>
    <row r="6" spans="1:9" ht="15.75">
      <c r="A6" s="227">
        <v>1</v>
      </c>
      <c r="B6" s="238" t="s">
        <v>3</v>
      </c>
      <c r="C6" s="243">
        <v>1361</v>
      </c>
      <c r="D6" s="243">
        <v>29</v>
      </c>
      <c r="E6" s="243">
        <v>432</v>
      </c>
      <c r="F6" s="243">
        <v>472</v>
      </c>
      <c r="G6" s="243">
        <v>201</v>
      </c>
      <c r="H6" s="244">
        <v>0</v>
      </c>
      <c r="I6" s="243">
        <f t="shared" si="0"/>
        <v>2495</v>
      </c>
    </row>
    <row r="7" spans="1:9" ht="15.75">
      <c r="A7" s="227">
        <v>1</v>
      </c>
      <c r="B7" s="238" t="s">
        <v>4</v>
      </c>
      <c r="C7" s="243">
        <v>1545</v>
      </c>
      <c r="D7" s="243">
        <v>6</v>
      </c>
      <c r="E7" s="243">
        <v>983</v>
      </c>
      <c r="F7" s="243">
        <v>788</v>
      </c>
      <c r="G7" s="243">
        <v>298</v>
      </c>
      <c r="H7" s="244">
        <v>1</v>
      </c>
      <c r="I7" s="243">
        <f t="shared" si="0"/>
        <v>3621</v>
      </c>
    </row>
    <row r="8" spans="1:9" ht="15.75">
      <c r="A8" s="227">
        <v>1</v>
      </c>
      <c r="B8" s="238" t="s">
        <v>5</v>
      </c>
      <c r="C8" s="243">
        <v>1994</v>
      </c>
      <c r="D8" s="243">
        <v>1</v>
      </c>
      <c r="E8" s="243">
        <v>901</v>
      </c>
      <c r="F8" s="243">
        <v>456</v>
      </c>
      <c r="G8" s="243">
        <v>293</v>
      </c>
      <c r="H8" s="244">
        <v>0</v>
      </c>
      <c r="I8" s="243">
        <f t="shared" si="0"/>
        <v>3645</v>
      </c>
    </row>
    <row r="9" spans="1:9" ht="15.75">
      <c r="A9" s="227">
        <v>1</v>
      </c>
      <c r="B9" s="238" t="s">
        <v>6</v>
      </c>
      <c r="C9" s="243">
        <v>2361</v>
      </c>
      <c r="D9" s="243">
        <v>25</v>
      </c>
      <c r="E9" s="243">
        <v>416</v>
      </c>
      <c r="F9" s="243">
        <v>555</v>
      </c>
      <c r="G9" s="243">
        <v>216</v>
      </c>
      <c r="H9" s="244">
        <v>1</v>
      </c>
      <c r="I9" s="243">
        <f t="shared" si="0"/>
        <v>3574</v>
      </c>
    </row>
    <row r="10" spans="1:9" ht="15.75">
      <c r="A10" s="227">
        <v>1</v>
      </c>
      <c r="B10" s="238" t="s">
        <v>7</v>
      </c>
      <c r="C10" s="243">
        <v>1555</v>
      </c>
      <c r="D10" s="243">
        <v>2</v>
      </c>
      <c r="E10" s="243">
        <v>703</v>
      </c>
      <c r="F10" s="243">
        <v>505</v>
      </c>
      <c r="G10" s="243">
        <v>506</v>
      </c>
      <c r="H10" s="244">
        <v>2</v>
      </c>
      <c r="I10" s="243">
        <f t="shared" si="0"/>
        <v>3273</v>
      </c>
    </row>
    <row r="11" spans="1:9" ht="15.75">
      <c r="A11" s="227">
        <v>1</v>
      </c>
      <c r="B11" s="238" t="s">
        <v>8</v>
      </c>
      <c r="C11" s="243">
        <v>1315</v>
      </c>
      <c r="D11" s="243">
        <v>55</v>
      </c>
      <c r="E11" s="243">
        <v>390</v>
      </c>
      <c r="F11" s="243">
        <v>850</v>
      </c>
      <c r="G11" s="243">
        <v>306</v>
      </c>
      <c r="H11" s="244">
        <v>3</v>
      </c>
      <c r="I11" s="243">
        <f t="shared" si="0"/>
        <v>2919</v>
      </c>
    </row>
    <row r="12" spans="1:9" ht="15.75">
      <c r="A12" s="227">
        <v>1</v>
      </c>
      <c r="B12" s="238" t="s">
        <v>9</v>
      </c>
      <c r="C12" s="243">
        <v>2450</v>
      </c>
      <c r="D12" s="243">
        <v>34</v>
      </c>
      <c r="E12" s="243">
        <v>461</v>
      </c>
      <c r="F12" s="243">
        <v>955</v>
      </c>
      <c r="G12" s="243">
        <v>416</v>
      </c>
      <c r="H12" s="244">
        <v>2</v>
      </c>
      <c r="I12" s="243">
        <f t="shared" si="0"/>
        <v>4318</v>
      </c>
    </row>
    <row r="13" spans="1:9" ht="15.75">
      <c r="A13" s="227">
        <v>1</v>
      </c>
      <c r="B13" s="238" t="s">
        <v>10</v>
      </c>
      <c r="C13" s="243">
        <v>1499</v>
      </c>
      <c r="D13" s="243">
        <v>36</v>
      </c>
      <c r="E13" s="243">
        <v>698</v>
      </c>
      <c r="F13" s="243">
        <v>808</v>
      </c>
      <c r="G13" s="243">
        <v>349</v>
      </c>
      <c r="H13" s="244">
        <v>0</v>
      </c>
      <c r="I13" s="243">
        <f t="shared" si="0"/>
        <v>3390</v>
      </c>
    </row>
    <row r="14" spans="1:9" ht="15.75">
      <c r="A14" s="227">
        <v>1</v>
      </c>
      <c r="B14" s="238" t="s">
        <v>11</v>
      </c>
      <c r="C14" s="243">
        <v>2382</v>
      </c>
      <c r="D14" s="243">
        <v>4</v>
      </c>
      <c r="E14" s="243">
        <v>824</v>
      </c>
      <c r="F14" s="243">
        <v>885</v>
      </c>
      <c r="G14" s="243">
        <v>614</v>
      </c>
      <c r="H14" s="244">
        <v>2</v>
      </c>
      <c r="I14" s="243">
        <f t="shared" si="0"/>
        <v>4711</v>
      </c>
    </row>
    <row r="15" spans="1:9" ht="15.75">
      <c r="A15" s="227">
        <v>1</v>
      </c>
      <c r="B15" s="238" t="s">
        <v>12</v>
      </c>
      <c r="C15" s="243">
        <v>5302</v>
      </c>
      <c r="D15" s="243">
        <v>1</v>
      </c>
      <c r="E15" s="243">
        <v>1547</v>
      </c>
      <c r="F15" s="243">
        <v>1676</v>
      </c>
      <c r="G15" s="243">
        <v>1694</v>
      </c>
      <c r="H15" s="244">
        <v>9</v>
      </c>
      <c r="I15" s="243">
        <f t="shared" si="0"/>
        <v>10229</v>
      </c>
    </row>
    <row r="16" spans="1:9" ht="15.75">
      <c r="A16" s="227">
        <v>1</v>
      </c>
      <c r="B16" s="238" t="s">
        <v>13</v>
      </c>
      <c r="C16" s="245">
        <v>5475</v>
      </c>
      <c r="D16" s="243">
        <v>2</v>
      </c>
      <c r="E16" s="243">
        <v>1777</v>
      </c>
      <c r="F16" s="243">
        <v>958</v>
      </c>
      <c r="G16" s="243">
        <v>1725</v>
      </c>
      <c r="H16" s="244">
        <v>32</v>
      </c>
      <c r="I16" s="243">
        <f t="shared" si="0"/>
        <v>9969</v>
      </c>
    </row>
    <row r="17" spans="1:9" ht="15.75">
      <c r="A17" s="227">
        <v>1</v>
      </c>
      <c r="B17" s="238" t="s">
        <v>14</v>
      </c>
      <c r="C17" s="243">
        <v>5111</v>
      </c>
      <c r="D17" s="243">
        <v>14</v>
      </c>
      <c r="E17" s="243">
        <v>1909</v>
      </c>
      <c r="F17" s="243">
        <v>1091</v>
      </c>
      <c r="G17" s="243">
        <v>984</v>
      </c>
      <c r="H17" s="244">
        <v>24</v>
      </c>
      <c r="I17" s="243">
        <f t="shared" si="0"/>
        <v>9133</v>
      </c>
    </row>
    <row r="18" spans="1:9" ht="15.75">
      <c r="A18" s="218"/>
      <c r="B18" s="246" t="s">
        <v>109</v>
      </c>
      <c r="C18" s="247">
        <f t="shared" ref="C18:I18" si="1">SUM(C4:C17)</f>
        <v>34649</v>
      </c>
      <c r="D18" s="247">
        <f t="shared" si="1"/>
        <v>278</v>
      </c>
      <c r="E18" s="247">
        <f t="shared" si="1"/>
        <v>12499</v>
      </c>
      <c r="F18" s="247">
        <f t="shared" si="1"/>
        <v>11004</v>
      </c>
      <c r="G18" s="247">
        <f t="shared" si="1"/>
        <v>8076</v>
      </c>
      <c r="H18" s="248">
        <f t="shared" si="1"/>
        <v>77</v>
      </c>
      <c r="I18" s="247">
        <f t="shared" si="1"/>
        <v>66583</v>
      </c>
    </row>
    <row r="19" spans="1:9" ht="15.75">
      <c r="A19" s="227">
        <v>2</v>
      </c>
      <c r="B19" s="238" t="s">
        <v>15</v>
      </c>
      <c r="C19" s="243">
        <v>3998</v>
      </c>
      <c r="D19" s="243">
        <v>7</v>
      </c>
      <c r="E19" s="243">
        <v>2351</v>
      </c>
      <c r="F19" s="243">
        <v>385</v>
      </c>
      <c r="G19" s="243">
        <v>1455</v>
      </c>
      <c r="H19" s="244">
        <v>15</v>
      </c>
      <c r="I19" s="243">
        <f t="shared" si="0"/>
        <v>8211</v>
      </c>
    </row>
    <row r="20" spans="1:9" ht="15.75">
      <c r="A20" s="227">
        <v>2</v>
      </c>
      <c r="B20" s="238" t="s">
        <v>16</v>
      </c>
      <c r="C20" s="243">
        <v>3401</v>
      </c>
      <c r="D20" s="243">
        <v>3</v>
      </c>
      <c r="E20" s="243">
        <v>1276</v>
      </c>
      <c r="F20" s="243">
        <v>362</v>
      </c>
      <c r="G20" s="243">
        <v>884</v>
      </c>
      <c r="H20" s="244">
        <v>5</v>
      </c>
      <c r="I20" s="243">
        <f t="shared" si="0"/>
        <v>5931</v>
      </c>
    </row>
    <row r="21" spans="1:9" ht="15.75">
      <c r="A21" s="227">
        <v>2</v>
      </c>
      <c r="B21" s="238" t="s">
        <v>17</v>
      </c>
      <c r="C21" s="243">
        <v>2594</v>
      </c>
      <c r="D21" s="243">
        <v>3</v>
      </c>
      <c r="E21" s="243">
        <v>1556</v>
      </c>
      <c r="F21" s="243">
        <v>98</v>
      </c>
      <c r="G21" s="243">
        <v>525</v>
      </c>
      <c r="H21" s="244">
        <v>6</v>
      </c>
      <c r="I21" s="243">
        <f t="shared" si="0"/>
        <v>4782</v>
      </c>
    </row>
    <row r="22" spans="1:9" ht="15.75">
      <c r="A22" s="227">
        <v>2</v>
      </c>
      <c r="B22" s="238" t="s">
        <v>18</v>
      </c>
      <c r="C22" s="243">
        <v>2483</v>
      </c>
      <c r="D22" s="243">
        <v>2</v>
      </c>
      <c r="E22" s="243">
        <v>911</v>
      </c>
      <c r="F22" s="243">
        <v>321</v>
      </c>
      <c r="G22" s="243">
        <v>573</v>
      </c>
      <c r="H22" s="244">
        <v>4</v>
      </c>
      <c r="I22" s="243">
        <f t="shared" si="0"/>
        <v>4294</v>
      </c>
    </row>
    <row r="23" spans="1:9" ht="15.75">
      <c r="A23" s="227">
        <v>2</v>
      </c>
      <c r="B23" s="238" t="s">
        <v>19</v>
      </c>
      <c r="C23" s="243">
        <v>2917</v>
      </c>
      <c r="D23" s="243">
        <v>4</v>
      </c>
      <c r="E23" s="243">
        <v>1139</v>
      </c>
      <c r="F23" s="243">
        <v>192</v>
      </c>
      <c r="G23" s="243">
        <v>884</v>
      </c>
      <c r="H23" s="244">
        <v>5</v>
      </c>
      <c r="I23" s="243">
        <f t="shared" si="0"/>
        <v>5141</v>
      </c>
    </row>
    <row r="24" spans="1:9" ht="15.75">
      <c r="A24" s="227">
        <v>2</v>
      </c>
      <c r="B24" s="238" t="s">
        <v>20</v>
      </c>
      <c r="C24" s="243">
        <v>2767</v>
      </c>
      <c r="D24" s="243">
        <v>3</v>
      </c>
      <c r="E24" s="243">
        <v>1155</v>
      </c>
      <c r="F24" s="243">
        <v>188</v>
      </c>
      <c r="G24" s="243">
        <v>495</v>
      </c>
      <c r="H24" s="244">
        <v>4</v>
      </c>
      <c r="I24" s="243">
        <f t="shared" si="0"/>
        <v>4612</v>
      </c>
    </row>
    <row r="25" spans="1:9" ht="15.75">
      <c r="A25" s="227">
        <v>2</v>
      </c>
      <c r="B25" s="238" t="s">
        <v>21</v>
      </c>
      <c r="C25" s="243">
        <v>5158</v>
      </c>
      <c r="D25" s="243">
        <v>2</v>
      </c>
      <c r="E25" s="243">
        <v>1312</v>
      </c>
      <c r="F25" s="243">
        <v>395</v>
      </c>
      <c r="G25" s="243">
        <v>1098</v>
      </c>
      <c r="H25" s="244">
        <v>8</v>
      </c>
      <c r="I25" s="243">
        <f t="shared" si="0"/>
        <v>7973</v>
      </c>
    </row>
    <row r="26" spans="1:9" ht="15.75">
      <c r="A26" s="227">
        <v>2</v>
      </c>
      <c r="B26" s="238" t="s">
        <v>22</v>
      </c>
      <c r="C26" s="243">
        <v>4336</v>
      </c>
      <c r="D26" s="243">
        <v>0</v>
      </c>
      <c r="E26" s="243">
        <v>986</v>
      </c>
      <c r="F26" s="243">
        <v>197</v>
      </c>
      <c r="G26" s="243">
        <v>475</v>
      </c>
      <c r="H26" s="244">
        <v>4</v>
      </c>
      <c r="I26" s="243">
        <f t="shared" si="0"/>
        <v>5998</v>
      </c>
    </row>
    <row r="27" spans="1:9" ht="15.75">
      <c r="A27" s="218"/>
      <c r="B27" s="246" t="s">
        <v>110</v>
      </c>
      <c r="C27" s="247">
        <f t="shared" ref="C27:I27" si="2">SUM(C19:C26)</f>
        <v>27654</v>
      </c>
      <c r="D27" s="247">
        <f t="shared" si="2"/>
        <v>24</v>
      </c>
      <c r="E27" s="247">
        <f t="shared" si="2"/>
        <v>10686</v>
      </c>
      <c r="F27" s="247">
        <f t="shared" si="2"/>
        <v>2138</v>
      </c>
      <c r="G27" s="247">
        <f t="shared" si="2"/>
        <v>6389</v>
      </c>
      <c r="H27" s="248">
        <f t="shared" si="2"/>
        <v>51</v>
      </c>
      <c r="I27" s="247">
        <f t="shared" si="2"/>
        <v>46942</v>
      </c>
    </row>
    <row r="28" spans="1:9" ht="15.75">
      <c r="A28" s="227">
        <v>3</v>
      </c>
      <c r="B28" s="238" t="s">
        <v>29</v>
      </c>
      <c r="C28" s="243">
        <v>1085</v>
      </c>
      <c r="D28" s="243">
        <v>8</v>
      </c>
      <c r="E28" s="243">
        <v>204</v>
      </c>
      <c r="F28" s="243">
        <v>222</v>
      </c>
      <c r="G28" s="243">
        <v>873</v>
      </c>
      <c r="H28" s="244">
        <v>3</v>
      </c>
      <c r="I28" s="243">
        <f t="shared" si="0"/>
        <v>2395</v>
      </c>
    </row>
    <row r="29" spans="1:9" ht="15.75">
      <c r="A29" s="227">
        <v>3</v>
      </c>
      <c r="B29" s="238" t="s">
        <v>30</v>
      </c>
      <c r="C29" s="243">
        <v>1180</v>
      </c>
      <c r="D29" s="243">
        <v>7</v>
      </c>
      <c r="E29" s="243">
        <v>516</v>
      </c>
      <c r="F29" s="243">
        <v>145</v>
      </c>
      <c r="G29" s="243">
        <v>2018</v>
      </c>
      <c r="H29" s="244">
        <v>2</v>
      </c>
      <c r="I29" s="243">
        <f t="shared" si="0"/>
        <v>3868</v>
      </c>
    </row>
    <row r="30" spans="1:9" ht="15.75">
      <c r="A30" s="227">
        <v>3</v>
      </c>
      <c r="B30" s="238" t="s">
        <v>31</v>
      </c>
      <c r="C30" s="243">
        <v>2386</v>
      </c>
      <c r="D30" s="243">
        <v>11</v>
      </c>
      <c r="E30" s="243">
        <v>895</v>
      </c>
      <c r="F30" s="243">
        <v>389</v>
      </c>
      <c r="G30" s="243">
        <v>2355</v>
      </c>
      <c r="H30" s="244">
        <v>3</v>
      </c>
      <c r="I30" s="243">
        <f t="shared" si="0"/>
        <v>6039</v>
      </c>
    </row>
    <row r="31" spans="1:9" ht="15.75">
      <c r="A31" s="227">
        <v>3</v>
      </c>
      <c r="B31" s="238" t="s">
        <v>32</v>
      </c>
      <c r="C31" s="243">
        <v>4261</v>
      </c>
      <c r="D31" s="243">
        <v>65</v>
      </c>
      <c r="E31" s="243">
        <v>823</v>
      </c>
      <c r="F31" s="243">
        <v>389</v>
      </c>
      <c r="G31" s="243">
        <v>1210</v>
      </c>
      <c r="H31" s="244">
        <v>3</v>
      </c>
      <c r="I31" s="243">
        <f t="shared" si="0"/>
        <v>6751</v>
      </c>
    </row>
    <row r="32" spans="1:9" ht="15.75">
      <c r="A32" s="227">
        <v>3</v>
      </c>
      <c r="B32" s="238" t="s">
        <v>33</v>
      </c>
      <c r="C32" s="243">
        <v>3307</v>
      </c>
      <c r="D32" s="243">
        <v>16</v>
      </c>
      <c r="E32" s="243">
        <v>348</v>
      </c>
      <c r="F32" s="243">
        <v>478</v>
      </c>
      <c r="G32" s="243">
        <v>3179</v>
      </c>
      <c r="H32" s="244">
        <v>4</v>
      </c>
      <c r="I32" s="243">
        <f t="shared" si="0"/>
        <v>7332</v>
      </c>
    </row>
    <row r="33" spans="1:9" ht="15.75">
      <c r="A33" s="227">
        <v>3</v>
      </c>
      <c r="B33" s="238" t="s">
        <v>34</v>
      </c>
      <c r="C33" s="243">
        <v>2998</v>
      </c>
      <c r="D33" s="243">
        <v>10</v>
      </c>
      <c r="E33" s="243">
        <v>1260</v>
      </c>
      <c r="F33" s="243">
        <v>238</v>
      </c>
      <c r="G33" s="243">
        <v>2595</v>
      </c>
      <c r="H33" s="244">
        <v>1</v>
      </c>
      <c r="I33" s="243">
        <f t="shared" si="0"/>
        <v>7102</v>
      </c>
    </row>
    <row r="34" spans="1:9" ht="15.75">
      <c r="A34" s="227">
        <v>3</v>
      </c>
      <c r="B34" s="238" t="s">
        <v>23</v>
      </c>
      <c r="C34" s="243">
        <v>1811</v>
      </c>
      <c r="D34" s="243">
        <v>45</v>
      </c>
      <c r="E34" s="243">
        <v>613</v>
      </c>
      <c r="F34" s="243">
        <v>156</v>
      </c>
      <c r="G34" s="243">
        <v>264</v>
      </c>
      <c r="H34" s="244">
        <v>2</v>
      </c>
      <c r="I34" s="243">
        <f t="shared" si="0"/>
        <v>2891</v>
      </c>
    </row>
    <row r="35" spans="1:9" ht="15.75">
      <c r="A35" s="227">
        <v>3</v>
      </c>
      <c r="B35" s="238" t="s">
        <v>24</v>
      </c>
      <c r="C35" s="243">
        <v>2582</v>
      </c>
      <c r="D35" s="243">
        <v>29</v>
      </c>
      <c r="E35" s="243">
        <v>1090</v>
      </c>
      <c r="F35" s="243">
        <v>235</v>
      </c>
      <c r="G35" s="243">
        <v>880</v>
      </c>
      <c r="H35" s="244">
        <v>3</v>
      </c>
      <c r="I35" s="243">
        <f t="shared" si="0"/>
        <v>4819</v>
      </c>
    </row>
    <row r="36" spans="1:9" ht="15.75">
      <c r="A36" s="227">
        <v>3</v>
      </c>
      <c r="B36" s="238" t="s">
        <v>25</v>
      </c>
      <c r="C36" s="243">
        <v>390</v>
      </c>
      <c r="D36" s="243">
        <v>22</v>
      </c>
      <c r="E36" s="243">
        <v>232</v>
      </c>
      <c r="F36" s="243">
        <v>23</v>
      </c>
      <c r="G36" s="243">
        <v>64</v>
      </c>
      <c r="H36" s="244">
        <v>0</v>
      </c>
      <c r="I36" s="243">
        <f t="shared" si="0"/>
        <v>731</v>
      </c>
    </row>
    <row r="37" spans="1:9" ht="15.75">
      <c r="A37" s="227">
        <v>3</v>
      </c>
      <c r="B37" s="238" t="s">
        <v>26</v>
      </c>
      <c r="C37" s="243">
        <v>2401</v>
      </c>
      <c r="D37" s="243">
        <v>15</v>
      </c>
      <c r="E37" s="243">
        <v>781</v>
      </c>
      <c r="F37" s="243">
        <v>387</v>
      </c>
      <c r="G37" s="243">
        <v>312</v>
      </c>
      <c r="H37" s="244">
        <v>0</v>
      </c>
      <c r="I37" s="243">
        <f t="shared" si="0"/>
        <v>3896</v>
      </c>
    </row>
    <row r="38" spans="1:9" ht="15.75">
      <c r="A38" s="227">
        <v>3</v>
      </c>
      <c r="B38" s="238" t="s">
        <v>27</v>
      </c>
      <c r="C38" s="243">
        <v>2155</v>
      </c>
      <c r="D38" s="243">
        <v>2</v>
      </c>
      <c r="E38" s="243">
        <v>1217</v>
      </c>
      <c r="F38" s="243">
        <v>495</v>
      </c>
      <c r="G38" s="243">
        <v>894</v>
      </c>
      <c r="H38" s="244">
        <v>4</v>
      </c>
      <c r="I38" s="243">
        <f t="shared" si="0"/>
        <v>4767</v>
      </c>
    </row>
    <row r="39" spans="1:9" ht="15.75">
      <c r="A39" s="227">
        <v>3</v>
      </c>
      <c r="B39" s="238" t="s">
        <v>28</v>
      </c>
      <c r="C39" s="243">
        <v>4669</v>
      </c>
      <c r="D39" s="243">
        <v>19</v>
      </c>
      <c r="E39" s="243">
        <v>1639</v>
      </c>
      <c r="F39" s="243">
        <v>326</v>
      </c>
      <c r="G39" s="243">
        <v>1790</v>
      </c>
      <c r="H39" s="244">
        <v>2</v>
      </c>
      <c r="I39" s="243">
        <f t="shared" si="0"/>
        <v>8445</v>
      </c>
    </row>
    <row r="40" spans="1:9" ht="15.75">
      <c r="A40" s="227">
        <v>3</v>
      </c>
      <c r="B40" s="238" t="s">
        <v>35</v>
      </c>
      <c r="C40" s="243">
        <v>5772</v>
      </c>
      <c r="D40" s="243">
        <v>11</v>
      </c>
      <c r="E40" s="243">
        <v>1935</v>
      </c>
      <c r="F40" s="243">
        <v>629</v>
      </c>
      <c r="G40" s="243">
        <v>10160</v>
      </c>
      <c r="H40" s="244">
        <v>9</v>
      </c>
      <c r="I40" s="243">
        <f t="shared" si="0"/>
        <v>18516</v>
      </c>
    </row>
    <row r="41" spans="1:9" ht="15.75">
      <c r="A41" s="218"/>
      <c r="B41" s="246" t="s">
        <v>111</v>
      </c>
      <c r="C41" s="247">
        <f t="shared" ref="C41:I41" si="3">SUM(C28:C40)</f>
        <v>34997</v>
      </c>
      <c r="D41" s="247">
        <f t="shared" si="3"/>
        <v>260</v>
      </c>
      <c r="E41" s="247">
        <f t="shared" si="3"/>
        <v>11553</v>
      </c>
      <c r="F41" s="247">
        <f t="shared" si="3"/>
        <v>4112</v>
      </c>
      <c r="G41" s="247">
        <f t="shared" si="3"/>
        <v>26594</v>
      </c>
      <c r="H41" s="248">
        <f t="shared" si="3"/>
        <v>36</v>
      </c>
      <c r="I41" s="247">
        <f t="shared" si="3"/>
        <v>77552</v>
      </c>
    </row>
    <row r="42" spans="1:9" ht="15.75">
      <c r="A42" s="218" t="s">
        <v>79</v>
      </c>
      <c r="B42" s="249" t="s">
        <v>36</v>
      </c>
      <c r="C42" s="250">
        <v>0</v>
      </c>
      <c r="D42" s="250">
        <v>18</v>
      </c>
      <c r="E42" s="250">
        <v>61</v>
      </c>
      <c r="F42" s="250">
        <v>4</v>
      </c>
      <c r="G42" s="250">
        <v>10</v>
      </c>
      <c r="H42" s="251">
        <v>0</v>
      </c>
      <c r="I42" s="250">
        <f t="shared" si="0"/>
        <v>93</v>
      </c>
    </row>
    <row r="43" spans="1:9" ht="15.75">
      <c r="A43" s="218" t="s">
        <v>79</v>
      </c>
      <c r="B43" s="238" t="s">
        <v>37</v>
      </c>
      <c r="C43" s="243">
        <v>7</v>
      </c>
      <c r="D43" s="243">
        <v>29</v>
      </c>
      <c r="E43" s="243">
        <v>155</v>
      </c>
      <c r="F43" s="243">
        <v>3</v>
      </c>
      <c r="G43" s="243">
        <v>11</v>
      </c>
      <c r="H43" s="244">
        <v>0</v>
      </c>
      <c r="I43" s="243">
        <f t="shared" si="0"/>
        <v>205</v>
      </c>
    </row>
    <row r="44" spans="1:9" ht="15.75">
      <c r="A44" s="218" t="s">
        <v>79</v>
      </c>
      <c r="B44" s="238" t="s">
        <v>38</v>
      </c>
      <c r="C44" s="243">
        <v>3241</v>
      </c>
      <c r="D44" s="243">
        <v>104</v>
      </c>
      <c r="E44" s="243">
        <v>924</v>
      </c>
      <c r="F44" s="243">
        <v>293</v>
      </c>
      <c r="G44" s="243">
        <v>595</v>
      </c>
      <c r="H44" s="244">
        <v>2</v>
      </c>
      <c r="I44" s="243">
        <f t="shared" si="0"/>
        <v>5159</v>
      </c>
    </row>
    <row r="45" spans="1:9" ht="15.75">
      <c r="A45" s="218" t="s">
        <v>79</v>
      </c>
      <c r="B45" s="238" t="s">
        <v>39</v>
      </c>
      <c r="C45" s="243">
        <v>1487</v>
      </c>
      <c r="D45" s="243">
        <v>60</v>
      </c>
      <c r="E45" s="243">
        <v>902</v>
      </c>
      <c r="F45" s="243">
        <v>183</v>
      </c>
      <c r="G45" s="243">
        <v>557</v>
      </c>
      <c r="H45" s="244">
        <v>1</v>
      </c>
      <c r="I45" s="243">
        <f t="shared" si="0"/>
        <v>3190</v>
      </c>
    </row>
    <row r="46" spans="1:9" ht="15.75">
      <c r="A46" s="218" t="s">
        <v>79</v>
      </c>
      <c r="B46" s="238" t="s">
        <v>40</v>
      </c>
      <c r="C46" s="243">
        <v>2997</v>
      </c>
      <c r="D46" s="243">
        <v>3</v>
      </c>
      <c r="E46" s="243">
        <v>1013</v>
      </c>
      <c r="F46" s="243">
        <v>195</v>
      </c>
      <c r="G46" s="243">
        <v>285</v>
      </c>
      <c r="H46" s="244">
        <v>3</v>
      </c>
      <c r="I46" s="243">
        <f t="shared" si="0"/>
        <v>4496</v>
      </c>
    </row>
    <row r="47" spans="1:9" ht="15.75">
      <c r="A47" s="218" t="s">
        <v>79</v>
      </c>
      <c r="B47" s="238" t="s">
        <v>41</v>
      </c>
      <c r="C47" s="243">
        <v>4815</v>
      </c>
      <c r="D47" s="243">
        <v>122</v>
      </c>
      <c r="E47" s="243">
        <v>918</v>
      </c>
      <c r="F47" s="243">
        <v>684</v>
      </c>
      <c r="G47" s="243">
        <v>1845</v>
      </c>
      <c r="H47" s="244">
        <v>19</v>
      </c>
      <c r="I47" s="243">
        <f t="shared" si="0"/>
        <v>8403</v>
      </c>
    </row>
    <row r="48" spans="1:9" ht="15.75">
      <c r="A48" s="218" t="s">
        <v>79</v>
      </c>
      <c r="B48" s="238" t="s">
        <v>42</v>
      </c>
      <c r="C48" s="243">
        <v>1462</v>
      </c>
      <c r="D48" s="243">
        <v>20</v>
      </c>
      <c r="E48" s="243">
        <v>358</v>
      </c>
      <c r="F48" s="243">
        <v>349</v>
      </c>
      <c r="G48" s="243">
        <v>319</v>
      </c>
      <c r="H48" s="244">
        <v>7</v>
      </c>
      <c r="I48" s="243">
        <f t="shared" si="0"/>
        <v>2515</v>
      </c>
    </row>
    <row r="49" spans="1:9" ht="15.75">
      <c r="A49" s="218" t="s">
        <v>79</v>
      </c>
      <c r="B49" s="238" t="s">
        <v>43</v>
      </c>
      <c r="C49" s="243">
        <v>3192</v>
      </c>
      <c r="D49" s="243">
        <v>37</v>
      </c>
      <c r="E49" s="243">
        <v>1255</v>
      </c>
      <c r="F49" s="243">
        <v>587</v>
      </c>
      <c r="G49" s="243">
        <v>410</v>
      </c>
      <c r="H49" s="244">
        <v>8</v>
      </c>
      <c r="I49" s="243">
        <f t="shared" si="0"/>
        <v>5489</v>
      </c>
    </row>
    <row r="50" spans="1:9" ht="15.75">
      <c r="A50" s="218" t="s">
        <v>79</v>
      </c>
      <c r="B50" s="238" t="s">
        <v>44</v>
      </c>
      <c r="C50" s="243">
        <v>1155</v>
      </c>
      <c r="D50" s="243">
        <v>42</v>
      </c>
      <c r="E50" s="243">
        <v>428</v>
      </c>
      <c r="F50" s="243">
        <v>292</v>
      </c>
      <c r="G50" s="243">
        <v>508</v>
      </c>
      <c r="H50" s="244">
        <v>5</v>
      </c>
      <c r="I50" s="243">
        <f t="shared" si="0"/>
        <v>2430</v>
      </c>
    </row>
    <row r="51" spans="1:9" ht="15.75">
      <c r="A51" s="218" t="s">
        <v>79</v>
      </c>
      <c r="B51" s="238" t="s">
        <v>45</v>
      </c>
      <c r="C51" s="243">
        <v>1845</v>
      </c>
      <c r="D51" s="243">
        <v>20</v>
      </c>
      <c r="E51" s="243">
        <v>735</v>
      </c>
      <c r="F51" s="243">
        <v>175</v>
      </c>
      <c r="G51" s="243">
        <v>290</v>
      </c>
      <c r="H51" s="244">
        <v>6</v>
      </c>
      <c r="I51" s="243">
        <f t="shared" si="0"/>
        <v>3071</v>
      </c>
    </row>
    <row r="52" spans="1:9" ht="15.75">
      <c r="A52" s="218" t="s">
        <v>79</v>
      </c>
      <c r="B52" s="238" t="s">
        <v>391</v>
      </c>
      <c r="C52" s="243">
        <v>2223</v>
      </c>
      <c r="D52" s="243">
        <v>15</v>
      </c>
      <c r="E52" s="243">
        <v>801</v>
      </c>
      <c r="F52" s="243">
        <v>200</v>
      </c>
      <c r="G52" s="243">
        <v>900</v>
      </c>
      <c r="H52" s="244">
        <v>5</v>
      </c>
      <c r="I52" s="243">
        <f t="shared" si="0"/>
        <v>4144</v>
      </c>
    </row>
    <row r="53" spans="1:9" ht="15.75">
      <c r="A53" s="218"/>
      <c r="B53" s="246" t="s">
        <v>101</v>
      </c>
      <c r="C53" s="247">
        <f t="shared" ref="C53:I53" si="4">SUM(C42:C52)</f>
        <v>22424</v>
      </c>
      <c r="D53" s="247">
        <f t="shared" si="4"/>
        <v>470</v>
      </c>
      <c r="E53" s="247">
        <f t="shared" si="4"/>
        <v>7550</v>
      </c>
      <c r="F53" s="247">
        <f t="shared" si="4"/>
        <v>2965</v>
      </c>
      <c r="G53" s="247">
        <f t="shared" si="4"/>
        <v>5730</v>
      </c>
      <c r="H53" s="248">
        <f t="shared" si="4"/>
        <v>56</v>
      </c>
      <c r="I53" s="247">
        <f t="shared" si="4"/>
        <v>39195</v>
      </c>
    </row>
    <row r="54" spans="1:9" ht="15.75">
      <c r="A54" s="227">
        <v>5</v>
      </c>
      <c r="B54" s="238" t="s">
        <v>366</v>
      </c>
      <c r="C54" s="243">
        <v>2124</v>
      </c>
      <c r="D54" s="243">
        <v>15</v>
      </c>
      <c r="E54" s="243">
        <v>815</v>
      </c>
      <c r="F54" s="243">
        <v>251</v>
      </c>
      <c r="G54" s="243">
        <v>850</v>
      </c>
      <c r="H54" s="244">
        <v>8</v>
      </c>
      <c r="I54" s="243">
        <f t="shared" si="0"/>
        <v>4063</v>
      </c>
    </row>
    <row r="55" spans="1:9" ht="15.75">
      <c r="A55" s="227">
        <v>5</v>
      </c>
      <c r="B55" s="238" t="s">
        <v>51</v>
      </c>
      <c r="C55" s="243">
        <v>5126</v>
      </c>
      <c r="D55" s="243">
        <v>14</v>
      </c>
      <c r="E55" s="243">
        <v>1814</v>
      </c>
      <c r="F55" s="243">
        <v>398</v>
      </c>
      <c r="G55" s="243">
        <v>1768</v>
      </c>
      <c r="H55" s="244">
        <v>15</v>
      </c>
      <c r="I55" s="243">
        <f t="shared" si="0"/>
        <v>9135</v>
      </c>
    </row>
    <row r="56" spans="1:9" ht="15.75">
      <c r="A56" s="227">
        <v>5</v>
      </c>
      <c r="B56" s="238" t="s">
        <v>52</v>
      </c>
      <c r="C56" s="243">
        <v>4655</v>
      </c>
      <c r="D56" s="243">
        <v>65</v>
      </c>
      <c r="E56" s="243">
        <v>1175</v>
      </c>
      <c r="F56" s="243">
        <v>127</v>
      </c>
      <c r="G56" s="243">
        <v>592</v>
      </c>
      <c r="H56" s="244">
        <v>5</v>
      </c>
      <c r="I56" s="243">
        <f t="shared" si="0"/>
        <v>6619</v>
      </c>
    </row>
    <row r="57" spans="1:9" ht="15.75">
      <c r="A57" s="227">
        <v>5</v>
      </c>
      <c r="B57" s="238" t="s">
        <v>47</v>
      </c>
      <c r="C57" s="243">
        <v>2687</v>
      </c>
      <c r="D57" s="243">
        <v>8</v>
      </c>
      <c r="E57" s="243">
        <v>1153</v>
      </c>
      <c r="F57" s="243">
        <v>970</v>
      </c>
      <c r="G57" s="243">
        <v>456</v>
      </c>
      <c r="H57" s="244">
        <v>5</v>
      </c>
      <c r="I57" s="243">
        <v>4923</v>
      </c>
    </row>
    <row r="58" spans="1:9" ht="15.75">
      <c r="A58" s="227">
        <v>5</v>
      </c>
      <c r="B58" s="238" t="s">
        <v>48</v>
      </c>
      <c r="C58" s="243">
        <v>1644</v>
      </c>
      <c r="D58" s="243">
        <v>21</v>
      </c>
      <c r="E58" s="243">
        <v>975</v>
      </c>
      <c r="F58" s="243">
        <v>264</v>
      </c>
      <c r="G58" s="243">
        <v>385</v>
      </c>
      <c r="H58" s="244">
        <v>0</v>
      </c>
      <c r="I58" s="243">
        <v>2798</v>
      </c>
    </row>
    <row r="59" spans="1:9" ht="15.75">
      <c r="A59" s="227">
        <v>5</v>
      </c>
      <c r="B59" s="238" t="s">
        <v>49</v>
      </c>
      <c r="C59" s="243">
        <v>3645</v>
      </c>
      <c r="D59" s="243">
        <v>2</v>
      </c>
      <c r="E59" s="243">
        <v>810</v>
      </c>
      <c r="F59" s="243">
        <v>155</v>
      </c>
      <c r="G59" s="243">
        <v>574</v>
      </c>
      <c r="H59" s="244">
        <v>0</v>
      </c>
      <c r="I59" s="243">
        <v>4860</v>
      </c>
    </row>
    <row r="60" spans="1:9" ht="15.75">
      <c r="A60" s="227">
        <v>5</v>
      </c>
      <c r="B60" s="238" t="s">
        <v>365</v>
      </c>
      <c r="C60" s="243">
        <v>895</v>
      </c>
      <c r="D60" s="243">
        <v>24</v>
      </c>
      <c r="E60" s="243">
        <v>390</v>
      </c>
      <c r="F60" s="243">
        <v>280</v>
      </c>
      <c r="G60" s="243">
        <v>250</v>
      </c>
      <c r="H60" s="244">
        <v>1</v>
      </c>
      <c r="I60" s="243">
        <f t="shared" ref="I60:I65" si="5">C60+D60+E60+F60+G60+H60</f>
        <v>1840</v>
      </c>
    </row>
    <row r="61" spans="1:9" ht="15.75">
      <c r="A61" s="227">
        <v>5</v>
      </c>
      <c r="B61" s="238" t="s">
        <v>58</v>
      </c>
      <c r="C61" s="243">
        <v>1549</v>
      </c>
      <c r="D61" s="243">
        <v>50</v>
      </c>
      <c r="E61" s="243">
        <v>805</v>
      </c>
      <c r="F61" s="243">
        <v>487</v>
      </c>
      <c r="G61" s="243">
        <v>181</v>
      </c>
      <c r="H61" s="244">
        <v>0</v>
      </c>
      <c r="I61" s="243">
        <f t="shared" si="5"/>
        <v>3072</v>
      </c>
    </row>
    <row r="62" spans="1:9" ht="15.75">
      <c r="A62" s="227">
        <v>5</v>
      </c>
      <c r="B62" s="238" t="s">
        <v>57</v>
      </c>
      <c r="C62" s="243">
        <v>1897</v>
      </c>
      <c r="D62" s="243">
        <v>55</v>
      </c>
      <c r="E62" s="243">
        <v>666</v>
      </c>
      <c r="F62" s="243">
        <v>288</v>
      </c>
      <c r="G62" s="243">
        <v>594</v>
      </c>
      <c r="H62" s="244">
        <v>0</v>
      </c>
      <c r="I62" s="243">
        <f t="shared" si="5"/>
        <v>3500</v>
      </c>
    </row>
    <row r="63" spans="1:9" ht="15.75">
      <c r="A63" s="227">
        <v>5</v>
      </c>
      <c r="B63" s="238" t="s">
        <v>53</v>
      </c>
      <c r="C63" s="243">
        <v>3655</v>
      </c>
      <c r="D63" s="243">
        <v>115</v>
      </c>
      <c r="E63" s="243">
        <v>3434</v>
      </c>
      <c r="F63" s="243">
        <v>712</v>
      </c>
      <c r="G63" s="243">
        <v>1268</v>
      </c>
      <c r="H63" s="244">
        <v>5</v>
      </c>
      <c r="I63" s="243">
        <f t="shared" si="5"/>
        <v>9189</v>
      </c>
    </row>
    <row r="64" spans="1:9" ht="15.75">
      <c r="A64" s="227">
        <v>5</v>
      </c>
      <c r="B64" s="238" t="s">
        <v>54</v>
      </c>
      <c r="C64" s="243">
        <v>3359</v>
      </c>
      <c r="D64" s="243">
        <v>42</v>
      </c>
      <c r="E64" s="243">
        <v>1743</v>
      </c>
      <c r="F64" s="243">
        <v>651</v>
      </c>
      <c r="G64" s="243">
        <v>850</v>
      </c>
      <c r="H64" s="244">
        <v>2</v>
      </c>
      <c r="I64" s="243">
        <f t="shared" si="5"/>
        <v>6647</v>
      </c>
    </row>
    <row r="65" spans="1:9" ht="15.75">
      <c r="A65" s="227">
        <v>5</v>
      </c>
      <c r="B65" s="238" t="s">
        <v>55</v>
      </c>
      <c r="C65" s="243">
        <v>3592</v>
      </c>
      <c r="D65" s="243">
        <v>35</v>
      </c>
      <c r="E65" s="243">
        <v>1736</v>
      </c>
      <c r="F65" s="243">
        <v>655</v>
      </c>
      <c r="G65" s="243">
        <v>520</v>
      </c>
      <c r="H65" s="244">
        <v>1</v>
      </c>
      <c r="I65" s="243">
        <f t="shared" si="5"/>
        <v>6539</v>
      </c>
    </row>
    <row r="66" spans="1:9" ht="15.75">
      <c r="A66" s="218"/>
      <c r="B66" s="246" t="s">
        <v>392</v>
      </c>
      <c r="C66" s="247">
        <f t="shared" ref="C66:I66" si="6">SUM(C54:C65)</f>
        <v>34828</v>
      </c>
      <c r="D66" s="247">
        <f t="shared" si="6"/>
        <v>446</v>
      </c>
      <c r="E66" s="247">
        <f t="shared" si="6"/>
        <v>15516</v>
      </c>
      <c r="F66" s="247">
        <f t="shared" si="6"/>
        <v>5238</v>
      </c>
      <c r="G66" s="247">
        <f t="shared" si="6"/>
        <v>8288</v>
      </c>
      <c r="H66" s="248">
        <f t="shared" si="6"/>
        <v>42</v>
      </c>
      <c r="I66" s="247">
        <f t="shared" si="6"/>
        <v>63185</v>
      </c>
    </row>
    <row r="67" spans="1:9" ht="15.75">
      <c r="A67" s="218" t="s">
        <v>80</v>
      </c>
      <c r="B67" s="238" t="s">
        <v>59</v>
      </c>
      <c r="C67" s="243">
        <v>93</v>
      </c>
      <c r="D67" s="243">
        <v>120</v>
      </c>
      <c r="E67" s="243">
        <v>309</v>
      </c>
      <c r="F67" s="243">
        <v>6</v>
      </c>
      <c r="G67" s="243">
        <v>10</v>
      </c>
      <c r="H67" s="244">
        <v>0</v>
      </c>
      <c r="I67" s="243">
        <f t="shared" ref="I67" si="7">C67+D67+E67+F67+G67+H67</f>
        <v>538</v>
      </c>
    </row>
    <row r="68" spans="1:9" ht="15.75">
      <c r="A68" s="218" t="s">
        <v>80</v>
      </c>
      <c r="B68" s="238" t="s">
        <v>60</v>
      </c>
      <c r="C68" s="243">
        <v>356</v>
      </c>
      <c r="D68" s="243">
        <v>155</v>
      </c>
      <c r="E68" s="243">
        <v>155</v>
      </c>
      <c r="F68" s="243">
        <v>2</v>
      </c>
      <c r="G68" s="243">
        <v>25</v>
      </c>
      <c r="H68" s="244">
        <v>0</v>
      </c>
      <c r="I68" s="243">
        <f t="shared" si="0"/>
        <v>693</v>
      </c>
    </row>
    <row r="69" spans="1:9" ht="15.75">
      <c r="A69" s="218" t="s">
        <v>80</v>
      </c>
      <c r="B69" s="238" t="s">
        <v>61</v>
      </c>
      <c r="C69" s="243">
        <v>87</v>
      </c>
      <c r="D69" s="243">
        <v>97</v>
      </c>
      <c r="E69" s="243">
        <v>158</v>
      </c>
      <c r="F69" s="243">
        <v>2</v>
      </c>
      <c r="G69" s="243">
        <v>12</v>
      </c>
      <c r="H69" s="244">
        <v>0</v>
      </c>
      <c r="I69" s="243">
        <f t="shared" ref="I69:I86" si="8">C69+D69+E69+F69+G69+H69</f>
        <v>356</v>
      </c>
    </row>
    <row r="70" spans="1:9" ht="15.75">
      <c r="A70" s="218" t="s">
        <v>80</v>
      </c>
      <c r="B70" s="238" t="s">
        <v>62</v>
      </c>
      <c r="C70" s="243">
        <v>115</v>
      </c>
      <c r="D70" s="243">
        <v>240</v>
      </c>
      <c r="E70" s="243">
        <v>250</v>
      </c>
      <c r="F70" s="243">
        <v>17</v>
      </c>
      <c r="G70" s="243">
        <v>48</v>
      </c>
      <c r="H70" s="244">
        <v>0</v>
      </c>
      <c r="I70" s="243">
        <f t="shared" si="8"/>
        <v>670</v>
      </c>
    </row>
    <row r="71" spans="1:9" ht="15.75">
      <c r="A71" s="218" t="s">
        <v>80</v>
      </c>
      <c r="B71" s="238" t="s">
        <v>63</v>
      </c>
      <c r="C71" s="243">
        <v>665</v>
      </c>
      <c r="D71" s="243">
        <v>112</v>
      </c>
      <c r="E71" s="243">
        <v>295</v>
      </c>
      <c r="F71" s="243">
        <v>5</v>
      </c>
      <c r="G71" s="243">
        <v>26</v>
      </c>
      <c r="H71" s="244">
        <v>0</v>
      </c>
      <c r="I71" s="243">
        <f t="shared" si="8"/>
        <v>1103</v>
      </c>
    </row>
    <row r="72" spans="1:9" ht="15.75">
      <c r="A72" s="218" t="s">
        <v>80</v>
      </c>
      <c r="B72" s="238" t="s">
        <v>365</v>
      </c>
      <c r="C72" s="243">
        <v>814</v>
      </c>
      <c r="D72" s="243">
        <v>20</v>
      </c>
      <c r="E72" s="243">
        <v>400</v>
      </c>
      <c r="F72" s="243">
        <v>225</v>
      </c>
      <c r="G72" s="243">
        <v>150</v>
      </c>
      <c r="H72" s="244">
        <v>1</v>
      </c>
      <c r="I72" s="243">
        <f t="shared" si="8"/>
        <v>1610</v>
      </c>
    </row>
    <row r="73" spans="1:9" ht="15.75">
      <c r="A73" s="218" t="s">
        <v>80</v>
      </c>
      <c r="B73" s="238" t="s">
        <v>65</v>
      </c>
      <c r="C73" s="243">
        <v>3413</v>
      </c>
      <c r="D73" s="243">
        <v>55</v>
      </c>
      <c r="E73" s="243">
        <v>999</v>
      </c>
      <c r="F73" s="243">
        <v>394</v>
      </c>
      <c r="G73" s="243">
        <v>308</v>
      </c>
      <c r="H73" s="244">
        <v>2</v>
      </c>
      <c r="I73" s="243">
        <f t="shared" si="8"/>
        <v>5171</v>
      </c>
    </row>
    <row r="74" spans="1:9" ht="15.75">
      <c r="A74" s="218" t="s">
        <v>80</v>
      </c>
      <c r="B74" s="238" t="s">
        <v>66</v>
      </c>
      <c r="C74" s="243">
        <v>1085</v>
      </c>
      <c r="D74" s="243">
        <v>62</v>
      </c>
      <c r="E74" s="243">
        <v>719</v>
      </c>
      <c r="F74" s="243">
        <v>195</v>
      </c>
      <c r="G74" s="243">
        <v>279</v>
      </c>
      <c r="H74" s="244">
        <v>0</v>
      </c>
      <c r="I74" s="243">
        <f t="shared" si="8"/>
        <v>2340</v>
      </c>
    </row>
    <row r="75" spans="1:9" ht="15.75">
      <c r="A75" s="218" t="s">
        <v>80</v>
      </c>
      <c r="B75" s="238" t="s">
        <v>67</v>
      </c>
      <c r="C75" s="243">
        <v>2283</v>
      </c>
      <c r="D75" s="243">
        <v>52</v>
      </c>
      <c r="E75" s="243">
        <v>680</v>
      </c>
      <c r="F75" s="243">
        <v>176</v>
      </c>
      <c r="G75" s="243">
        <v>193</v>
      </c>
      <c r="H75" s="244">
        <v>0</v>
      </c>
      <c r="I75" s="243">
        <f t="shared" si="8"/>
        <v>3384</v>
      </c>
    </row>
    <row r="76" spans="1:9" ht="15.75">
      <c r="A76" s="218" t="s">
        <v>80</v>
      </c>
      <c r="B76" s="238" t="s">
        <v>68</v>
      </c>
      <c r="C76" s="243">
        <v>2688</v>
      </c>
      <c r="D76" s="243">
        <v>25</v>
      </c>
      <c r="E76" s="243">
        <v>1708</v>
      </c>
      <c r="F76" s="243">
        <v>475</v>
      </c>
      <c r="G76" s="243">
        <v>865</v>
      </c>
      <c r="H76" s="244">
        <v>5</v>
      </c>
      <c r="I76" s="243">
        <f t="shared" si="8"/>
        <v>5766</v>
      </c>
    </row>
    <row r="77" spans="1:9" ht="15.75">
      <c r="A77" s="218"/>
      <c r="B77" s="246" t="s">
        <v>393</v>
      </c>
      <c r="C77" s="247">
        <f t="shared" ref="C77:I77" si="9">SUM(C67:C76)</f>
        <v>11599</v>
      </c>
      <c r="D77" s="247">
        <f t="shared" si="9"/>
        <v>938</v>
      </c>
      <c r="E77" s="247">
        <f t="shared" si="9"/>
        <v>5673</v>
      </c>
      <c r="F77" s="247">
        <f t="shared" si="9"/>
        <v>1497</v>
      </c>
      <c r="G77" s="247">
        <f t="shared" si="9"/>
        <v>1916</v>
      </c>
      <c r="H77" s="248">
        <f t="shared" si="9"/>
        <v>8</v>
      </c>
      <c r="I77" s="247">
        <f t="shared" si="9"/>
        <v>21631</v>
      </c>
    </row>
    <row r="78" spans="1:9" ht="15.75">
      <c r="A78" s="218" t="s">
        <v>81</v>
      </c>
      <c r="B78" s="238" t="s">
        <v>69</v>
      </c>
      <c r="C78" s="243">
        <v>744</v>
      </c>
      <c r="D78" s="243">
        <v>65</v>
      </c>
      <c r="E78" s="243">
        <v>555</v>
      </c>
      <c r="F78" s="243">
        <v>28</v>
      </c>
      <c r="G78" s="243">
        <v>51</v>
      </c>
      <c r="H78" s="244">
        <v>0</v>
      </c>
      <c r="I78" s="243">
        <f t="shared" si="8"/>
        <v>1443</v>
      </c>
    </row>
    <row r="79" spans="1:9" ht="15.75">
      <c r="A79" s="218" t="s">
        <v>81</v>
      </c>
      <c r="B79" s="238" t="s">
        <v>70</v>
      </c>
      <c r="C79" s="243">
        <v>1296</v>
      </c>
      <c r="D79" s="243">
        <v>90</v>
      </c>
      <c r="E79" s="243">
        <v>589</v>
      </c>
      <c r="F79" s="243">
        <v>45</v>
      </c>
      <c r="G79" s="243">
        <v>51</v>
      </c>
      <c r="H79" s="244">
        <v>0</v>
      </c>
      <c r="I79" s="243">
        <f t="shared" si="8"/>
        <v>2071</v>
      </c>
    </row>
    <row r="80" spans="1:9" ht="15.75">
      <c r="A80" s="218" t="s">
        <v>81</v>
      </c>
      <c r="B80" s="238" t="s">
        <v>71</v>
      </c>
      <c r="C80" s="243">
        <v>798</v>
      </c>
      <c r="D80" s="243">
        <v>70</v>
      </c>
      <c r="E80" s="243">
        <v>460</v>
      </c>
      <c r="F80" s="243">
        <v>10</v>
      </c>
      <c r="G80" s="243">
        <v>46</v>
      </c>
      <c r="H80" s="244">
        <v>0</v>
      </c>
      <c r="I80" s="243">
        <f t="shared" si="8"/>
        <v>1384</v>
      </c>
    </row>
    <row r="81" spans="1:9" ht="15.75">
      <c r="A81" s="218" t="s">
        <v>81</v>
      </c>
      <c r="B81" s="238" t="s">
        <v>72</v>
      </c>
      <c r="C81" s="243">
        <v>1460</v>
      </c>
      <c r="D81" s="243">
        <v>10</v>
      </c>
      <c r="E81" s="243">
        <v>768</v>
      </c>
      <c r="F81" s="243">
        <v>10</v>
      </c>
      <c r="G81" s="243">
        <v>85</v>
      </c>
      <c r="H81" s="244">
        <v>0</v>
      </c>
      <c r="I81" s="243">
        <f t="shared" si="8"/>
        <v>2333</v>
      </c>
    </row>
    <row r="82" spans="1:9" ht="15.75">
      <c r="A82" s="218" t="s">
        <v>81</v>
      </c>
      <c r="B82" s="238" t="s">
        <v>73</v>
      </c>
      <c r="C82" s="243">
        <v>1670</v>
      </c>
      <c r="D82" s="243">
        <v>2</v>
      </c>
      <c r="E82" s="243">
        <v>942</v>
      </c>
      <c r="F82" s="243">
        <v>45</v>
      </c>
      <c r="G82" s="243">
        <v>205</v>
      </c>
      <c r="H82" s="244">
        <v>0</v>
      </c>
      <c r="I82" s="243">
        <f t="shared" si="8"/>
        <v>2864</v>
      </c>
    </row>
    <row r="83" spans="1:9" ht="15.75">
      <c r="A83" s="218" t="s">
        <v>81</v>
      </c>
      <c r="B83" s="238" t="s">
        <v>74</v>
      </c>
      <c r="C83" s="243">
        <v>1793</v>
      </c>
      <c r="D83" s="243">
        <v>1</v>
      </c>
      <c r="E83" s="243">
        <v>835</v>
      </c>
      <c r="F83" s="243">
        <v>15</v>
      </c>
      <c r="G83" s="243">
        <v>57</v>
      </c>
      <c r="H83" s="244">
        <v>0</v>
      </c>
      <c r="I83" s="243">
        <f t="shared" si="8"/>
        <v>2701</v>
      </c>
    </row>
    <row r="84" spans="1:9" ht="15.75">
      <c r="A84" s="218" t="s">
        <v>81</v>
      </c>
      <c r="B84" s="238" t="s">
        <v>75</v>
      </c>
      <c r="C84" s="243">
        <v>1185</v>
      </c>
      <c r="D84" s="243">
        <v>2</v>
      </c>
      <c r="E84" s="243">
        <v>825</v>
      </c>
      <c r="F84" s="243">
        <v>26</v>
      </c>
      <c r="G84" s="243">
        <v>92</v>
      </c>
      <c r="H84" s="244">
        <v>0</v>
      </c>
      <c r="I84" s="243">
        <f t="shared" si="8"/>
        <v>2130</v>
      </c>
    </row>
    <row r="85" spans="1:9" ht="15.75">
      <c r="A85" s="218" t="s">
        <v>81</v>
      </c>
      <c r="B85" s="238" t="s">
        <v>76</v>
      </c>
      <c r="C85" s="243">
        <v>6098</v>
      </c>
      <c r="D85" s="243">
        <v>70</v>
      </c>
      <c r="E85" s="243">
        <v>1485</v>
      </c>
      <c r="F85" s="243">
        <v>583</v>
      </c>
      <c r="G85" s="243">
        <v>1429</v>
      </c>
      <c r="H85" s="244">
        <v>5</v>
      </c>
      <c r="I85" s="243">
        <f t="shared" si="8"/>
        <v>9670</v>
      </c>
    </row>
    <row r="86" spans="1:9" ht="15.75">
      <c r="A86" s="218" t="s">
        <v>81</v>
      </c>
      <c r="B86" s="238" t="s">
        <v>77</v>
      </c>
      <c r="C86" s="243">
        <v>3985</v>
      </c>
      <c r="D86" s="243">
        <v>28</v>
      </c>
      <c r="E86" s="243">
        <v>866</v>
      </c>
      <c r="F86" s="243">
        <v>498</v>
      </c>
      <c r="G86" s="243">
        <v>1113</v>
      </c>
      <c r="H86" s="244">
        <v>5</v>
      </c>
      <c r="I86" s="243">
        <f t="shared" si="8"/>
        <v>6495</v>
      </c>
    </row>
    <row r="87" spans="1:9" ht="15.75">
      <c r="A87" s="218"/>
      <c r="B87" s="219" t="s">
        <v>145</v>
      </c>
      <c r="C87" s="252">
        <f t="shared" ref="C87:I87" si="10">SUM(C78:C86)</f>
        <v>19029</v>
      </c>
      <c r="D87" s="252">
        <f t="shared" si="10"/>
        <v>338</v>
      </c>
      <c r="E87" s="252">
        <f t="shared" si="10"/>
        <v>7325</v>
      </c>
      <c r="F87" s="252">
        <f t="shared" si="10"/>
        <v>1260</v>
      </c>
      <c r="G87" s="252">
        <f t="shared" si="10"/>
        <v>3129</v>
      </c>
      <c r="H87" s="253">
        <f t="shared" si="10"/>
        <v>10</v>
      </c>
      <c r="I87" s="247">
        <f t="shared" si="10"/>
        <v>31091</v>
      </c>
    </row>
    <row r="88" spans="1:9" ht="15.75">
      <c r="A88" s="218"/>
      <c r="B88" s="246" t="s">
        <v>142</v>
      </c>
      <c r="C88" s="247">
        <f t="shared" ref="C88:I88" si="11">C87+C77+C66+C53+C41+C27+C18</f>
        <v>185180</v>
      </c>
      <c r="D88" s="247">
        <f t="shared" si="11"/>
        <v>2754</v>
      </c>
      <c r="E88" s="247">
        <f t="shared" si="11"/>
        <v>70802</v>
      </c>
      <c r="F88" s="247">
        <f t="shared" si="11"/>
        <v>28214</v>
      </c>
      <c r="G88" s="247">
        <f t="shared" si="11"/>
        <v>60122</v>
      </c>
      <c r="H88" s="248">
        <f t="shared" si="11"/>
        <v>280</v>
      </c>
      <c r="I88" s="247">
        <f t="shared" si="11"/>
        <v>346179</v>
      </c>
    </row>
  </sheetData>
  <mergeCells count="1">
    <mergeCell ref="A1:G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V11"/>
  <sheetViews>
    <sheetView workbookViewId="0">
      <selection activeCell="E14" sqref="E14"/>
    </sheetView>
  </sheetViews>
  <sheetFormatPr defaultRowHeight="15.75"/>
  <cols>
    <col min="1" max="1" width="16.33203125" style="16" bestFit="1" customWidth="1"/>
    <col min="15" max="15" width="11.88671875" bestFit="1" customWidth="1"/>
    <col min="18" max="18" width="11.88671875" bestFit="1" customWidth="1"/>
    <col min="20" max="20" width="7.88671875" bestFit="1" customWidth="1"/>
    <col min="21" max="21" width="11.88671875" bestFit="1" customWidth="1"/>
  </cols>
  <sheetData>
    <row r="1" spans="1:22" ht="37.5" customHeight="1">
      <c r="A1" s="844" t="s">
        <v>128</v>
      </c>
      <c r="B1" s="844"/>
      <c r="C1" s="844"/>
      <c r="D1" s="844"/>
      <c r="E1" s="844"/>
      <c r="F1" s="844"/>
      <c r="G1" s="844"/>
      <c r="H1" s="844"/>
      <c r="I1" s="844"/>
      <c r="J1" s="844"/>
      <c r="K1" s="844"/>
      <c r="L1" s="844"/>
      <c r="M1" s="844"/>
      <c r="N1" s="844"/>
      <c r="O1" s="844"/>
      <c r="P1" s="844"/>
      <c r="Q1" s="844"/>
      <c r="R1" s="844"/>
      <c r="S1" s="844"/>
      <c r="T1" s="844"/>
      <c r="U1" s="844"/>
      <c r="V1" s="844"/>
    </row>
    <row r="2" spans="1:22" s="24" customFormat="1" ht="20.100000000000001" customHeight="1">
      <c r="A2" s="23"/>
      <c r="B2" s="846" t="s">
        <v>123</v>
      </c>
      <c r="C2" s="846"/>
      <c r="D2" s="846"/>
      <c r="E2" s="847" t="s">
        <v>104</v>
      </c>
      <c r="F2" s="847"/>
      <c r="G2" s="847"/>
      <c r="H2" s="847" t="s">
        <v>124</v>
      </c>
      <c r="I2" s="847"/>
      <c r="J2" s="847"/>
      <c r="K2" s="847" t="s">
        <v>106</v>
      </c>
      <c r="L2" s="847"/>
      <c r="M2" s="847"/>
      <c r="N2" s="847" t="s">
        <v>125</v>
      </c>
      <c r="O2" s="847"/>
      <c r="P2" s="847"/>
      <c r="Q2" s="845" t="s">
        <v>126</v>
      </c>
      <c r="R2" s="845"/>
      <c r="S2" s="845"/>
      <c r="T2" s="845" t="s">
        <v>127</v>
      </c>
      <c r="U2" s="845"/>
      <c r="V2" s="845"/>
    </row>
    <row r="3" spans="1:22" s="24" customFormat="1" ht="20.100000000000001" customHeight="1">
      <c r="A3" s="14" t="s">
        <v>120</v>
      </c>
      <c r="B3" s="25" t="s">
        <v>113</v>
      </c>
      <c r="C3" s="25" t="s">
        <v>122</v>
      </c>
      <c r="D3" s="26" t="s">
        <v>121</v>
      </c>
      <c r="E3" s="25" t="s">
        <v>113</v>
      </c>
      <c r="F3" s="25" t="s">
        <v>122</v>
      </c>
      <c r="G3" s="26" t="s">
        <v>121</v>
      </c>
      <c r="H3" s="25" t="s">
        <v>113</v>
      </c>
      <c r="I3" s="25" t="s">
        <v>122</v>
      </c>
      <c r="J3" s="26" t="s">
        <v>121</v>
      </c>
      <c r="K3" s="25" t="s">
        <v>113</v>
      </c>
      <c r="L3" s="25" t="s">
        <v>122</v>
      </c>
      <c r="M3" s="26" t="s">
        <v>121</v>
      </c>
      <c r="N3" s="25" t="s">
        <v>113</v>
      </c>
      <c r="O3" s="25" t="s">
        <v>122</v>
      </c>
      <c r="P3" s="26" t="s">
        <v>121</v>
      </c>
      <c r="Q3" s="25" t="s">
        <v>113</v>
      </c>
      <c r="R3" s="25" t="s">
        <v>122</v>
      </c>
      <c r="S3" s="26" t="s">
        <v>121</v>
      </c>
      <c r="T3" s="25" t="s">
        <v>113</v>
      </c>
      <c r="U3" s="25" t="s">
        <v>122</v>
      </c>
      <c r="V3" s="26" t="s">
        <v>121</v>
      </c>
    </row>
    <row r="4" spans="1:22" s="28" customFormat="1" ht="20.100000000000001" customHeight="1">
      <c r="A4" s="17">
        <v>1</v>
      </c>
      <c r="B4" s="27">
        <v>322182.75845443615</v>
      </c>
      <c r="C4" s="27">
        <v>1108605.8255109657</v>
      </c>
      <c r="D4" s="27">
        <v>3440.9222604869692</v>
      </c>
      <c r="E4" s="27">
        <v>281267.42775334744</v>
      </c>
      <c r="F4" s="27">
        <v>747684.05394422077</v>
      </c>
      <c r="G4" s="27">
        <v>2658.2674713400843</v>
      </c>
      <c r="H4" s="27">
        <v>72016.09390310185</v>
      </c>
      <c r="I4" s="27">
        <v>97584.346734810504</v>
      </c>
      <c r="J4" s="27">
        <v>1355.0352628970811</v>
      </c>
      <c r="K4" s="27">
        <v>2682.202442607897</v>
      </c>
      <c r="L4" s="27">
        <v>2843.9342618384408</v>
      </c>
      <c r="M4" s="27">
        <v>1060.2981403123667</v>
      </c>
      <c r="N4" s="27">
        <v>59997</v>
      </c>
      <c r="O4" s="27">
        <v>188680.065</v>
      </c>
      <c r="P4" s="27">
        <v>3144.8249912495626</v>
      </c>
      <c r="Q4" s="27">
        <v>1381.5</v>
      </c>
      <c r="R4" s="27">
        <v>1853.59</v>
      </c>
      <c r="S4" s="27">
        <v>1341.7227651103872</v>
      </c>
      <c r="T4" s="27">
        <f>(B4+E4+H4+K4+N4+Q4)</f>
        <v>739526.98255349335</v>
      </c>
      <c r="U4" s="27">
        <f>(C4+F4+I4+L4+O4+R4)</f>
        <v>2147251.8154518353</v>
      </c>
      <c r="V4" s="27">
        <f>1000*U4/T4</f>
        <v>2903.5476272111746</v>
      </c>
    </row>
    <row r="5" spans="1:22" s="28" customFormat="1" ht="20.100000000000001" customHeight="1">
      <c r="A5" s="17">
        <v>2</v>
      </c>
      <c r="B5" s="27">
        <v>382136.65876742144</v>
      </c>
      <c r="C5" s="27">
        <v>1285843.1422478347</v>
      </c>
      <c r="D5" s="27">
        <v>3364.877754453893</v>
      </c>
      <c r="E5" s="27">
        <v>52025.509532863522</v>
      </c>
      <c r="F5" s="27">
        <v>131667.50408260437</v>
      </c>
      <c r="G5" s="27">
        <v>2530.825844183852</v>
      </c>
      <c r="H5" s="27">
        <v>1710.5675082952937</v>
      </c>
      <c r="I5" s="27">
        <v>1667.2671541237364</v>
      </c>
      <c r="J5" s="27">
        <v>974.68655638460632</v>
      </c>
      <c r="K5" s="27">
        <v>0</v>
      </c>
      <c r="L5" s="27">
        <v>0</v>
      </c>
      <c r="M5" s="27"/>
      <c r="N5" s="27">
        <v>171863</v>
      </c>
      <c r="O5" s="27">
        <v>566894.79</v>
      </c>
      <c r="P5" s="27">
        <v>3298.5272571757737</v>
      </c>
      <c r="Q5" s="27">
        <v>149.72593499999999</v>
      </c>
      <c r="R5" s="27">
        <v>216.26502399999998</v>
      </c>
      <c r="S5" s="27">
        <v>1444.4059006878133</v>
      </c>
      <c r="T5" s="27">
        <f t="shared" ref="T5:T11" si="0">(B5+E5+H5+K5+N5+Q5)</f>
        <v>607885.46174358018</v>
      </c>
      <c r="U5" s="27">
        <f t="shared" ref="U5:U11" si="1">(C5+F5+I5+L5+O5+R5)</f>
        <v>1986288.9685085628</v>
      </c>
      <c r="V5" s="27">
        <f t="shared" ref="V5:V11" si="2">1000*U5/T5</f>
        <v>3267.5382017055449</v>
      </c>
    </row>
    <row r="6" spans="1:22" s="28" customFormat="1" ht="20.100000000000001" customHeight="1">
      <c r="A6" s="17">
        <v>3</v>
      </c>
      <c r="B6" s="27">
        <v>133660.74468153631</v>
      </c>
      <c r="C6" s="27">
        <v>503237.76803003019</v>
      </c>
      <c r="D6" s="27">
        <v>3765.0378892400909</v>
      </c>
      <c r="E6" s="27">
        <v>199958.97034993744</v>
      </c>
      <c r="F6" s="27">
        <v>601520.43253298057</v>
      </c>
      <c r="G6" s="27">
        <v>3008.2192935895396</v>
      </c>
      <c r="H6" s="27">
        <v>58839.315971813099</v>
      </c>
      <c r="I6" s="27">
        <v>69088.023561223308</v>
      </c>
      <c r="J6" s="27">
        <v>1174.1812837239618</v>
      </c>
      <c r="K6" s="27">
        <v>2521.4782920110188</v>
      </c>
      <c r="L6" s="27">
        <v>2673.5112349117926</v>
      </c>
      <c r="M6" s="27">
        <v>1060.2951623190534</v>
      </c>
      <c r="N6" s="27">
        <v>57049.26</v>
      </c>
      <c r="O6" s="27">
        <v>169272.77850000001</v>
      </c>
      <c r="P6" s="27">
        <v>2967.1336402961228</v>
      </c>
      <c r="Q6" s="27">
        <v>1798.4114999999999</v>
      </c>
      <c r="R6" s="27">
        <v>2489.5420599999998</v>
      </c>
      <c r="S6" s="27">
        <v>1384.3005674730171</v>
      </c>
      <c r="T6" s="27">
        <f t="shared" si="0"/>
        <v>453828.1807952979</v>
      </c>
      <c r="U6" s="27">
        <f t="shared" si="1"/>
        <v>1348282.0559191459</v>
      </c>
      <c r="V6" s="27">
        <f t="shared" si="2"/>
        <v>2970.9086235155964</v>
      </c>
    </row>
    <row r="7" spans="1:22" s="28" customFormat="1" ht="20.100000000000001" customHeight="1">
      <c r="A7" s="17" t="s">
        <v>79</v>
      </c>
      <c r="B7" s="27">
        <v>115308.34056911925</v>
      </c>
      <c r="C7" s="27">
        <v>417928.00515550224</v>
      </c>
      <c r="D7" s="27">
        <v>3624.4386407155321</v>
      </c>
      <c r="E7" s="27">
        <v>145329.10326048217</v>
      </c>
      <c r="F7" s="27">
        <v>434334.89583220665</v>
      </c>
      <c r="G7" s="27">
        <v>2988.6298483086475</v>
      </c>
      <c r="H7" s="27">
        <v>87351.111284259663</v>
      </c>
      <c r="I7" s="27">
        <v>100118.57230148751</v>
      </c>
      <c r="J7" s="27">
        <v>1146.1625482437166</v>
      </c>
      <c r="K7" s="27">
        <v>1961.7800734618918</v>
      </c>
      <c r="L7" s="27">
        <v>2642.5252300160382</v>
      </c>
      <c r="M7" s="27">
        <v>1347.0038083080622</v>
      </c>
      <c r="N7" s="27">
        <v>41291</v>
      </c>
      <c r="O7" s="27">
        <v>94771.950000000012</v>
      </c>
      <c r="P7" s="27">
        <v>2295.2205081010393</v>
      </c>
      <c r="Q7" s="27">
        <v>1764.4768739999997</v>
      </c>
      <c r="R7" s="27">
        <v>2647.9431799999998</v>
      </c>
      <c r="S7" s="27">
        <v>1500.6958827390106</v>
      </c>
      <c r="T7" s="27">
        <f t="shared" si="0"/>
        <v>393005.81206132291</v>
      </c>
      <c r="U7" s="27">
        <f t="shared" si="1"/>
        <v>1052443.8916992126</v>
      </c>
      <c r="V7" s="27">
        <f t="shared" si="2"/>
        <v>2677.9346752637689</v>
      </c>
    </row>
    <row r="8" spans="1:22" s="28" customFormat="1" ht="20.100000000000001" customHeight="1">
      <c r="A8" s="17">
        <v>5</v>
      </c>
      <c r="B8" s="27">
        <v>310879.57826533093</v>
      </c>
      <c r="C8" s="27">
        <v>1120130.9372848598</v>
      </c>
      <c r="D8" s="27">
        <v>3603.1023444352631</v>
      </c>
      <c r="E8" s="27">
        <v>145374.27167352239</v>
      </c>
      <c r="F8" s="27">
        <v>355081.34762014559</v>
      </c>
      <c r="G8" s="27">
        <v>2442.5322550717756</v>
      </c>
      <c r="H8" s="27">
        <v>9700.5602373233105</v>
      </c>
      <c r="I8" s="27">
        <v>10650.104733275639</v>
      </c>
      <c r="J8" s="27">
        <v>1097.88553163135</v>
      </c>
      <c r="K8" s="27">
        <v>1132.6325436179982</v>
      </c>
      <c r="L8" s="27">
        <v>1107.7496750232126</v>
      </c>
      <c r="M8" s="27">
        <v>978.03094327900772</v>
      </c>
      <c r="N8" s="27">
        <v>147621.5675</v>
      </c>
      <c r="O8" s="27">
        <v>484582.29749999999</v>
      </c>
      <c r="P8" s="27">
        <v>3282.5982389057071</v>
      </c>
      <c r="Q8" s="27">
        <v>2222.7970949999999</v>
      </c>
      <c r="R8" s="27">
        <v>3345.5606800000005</v>
      </c>
      <c r="S8" s="27">
        <v>1505.1129441934063</v>
      </c>
      <c r="T8" s="27">
        <f t="shared" si="0"/>
        <v>616931.4073147946</v>
      </c>
      <c r="U8" s="27">
        <f t="shared" si="1"/>
        <v>1974897.9974933043</v>
      </c>
      <c r="V8" s="27">
        <f t="shared" si="2"/>
        <v>3201.163004634639</v>
      </c>
    </row>
    <row r="9" spans="1:22" s="28" customFormat="1" ht="20.100000000000001" customHeight="1">
      <c r="A9" s="17" t="s">
        <v>80</v>
      </c>
      <c r="B9" s="27">
        <v>38247.742962983481</v>
      </c>
      <c r="C9" s="27">
        <v>131746.09844622892</v>
      </c>
      <c r="D9" s="27">
        <v>3444.5456970816294</v>
      </c>
      <c r="E9" s="27">
        <v>93315.284375699644</v>
      </c>
      <c r="F9" s="27">
        <v>214625.67845551454</v>
      </c>
      <c r="G9" s="27">
        <v>2300.0056195660645</v>
      </c>
      <c r="H9" s="27">
        <v>18733.117823573455</v>
      </c>
      <c r="I9" s="27">
        <v>19483.236897604627</v>
      </c>
      <c r="J9" s="27">
        <v>1040.0424041046299</v>
      </c>
      <c r="K9" s="27">
        <v>2024.1788613406793</v>
      </c>
      <c r="L9" s="27">
        <v>2215.4993500464252</v>
      </c>
      <c r="M9" s="27">
        <v>1094.5175806149007</v>
      </c>
      <c r="N9" s="27">
        <v>83505</v>
      </c>
      <c r="O9" s="27">
        <v>160213.3995</v>
      </c>
      <c r="P9" s="27">
        <v>1918.6084605712233</v>
      </c>
      <c r="Q9" s="27">
        <v>9313.261199999999</v>
      </c>
      <c r="R9" s="27">
        <v>13244.106000000002</v>
      </c>
      <c r="S9" s="27">
        <v>1422.06963979492</v>
      </c>
      <c r="T9" s="27">
        <f t="shared" si="0"/>
        <v>245138.5852235973</v>
      </c>
      <c r="U9" s="27">
        <f t="shared" si="1"/>
        <v>541528.01864939462</v>
      </c>
      <c r="V9" s="27">
        <f t="shared" si="2"/>
        <v>2209.0688748792963</v>
      </c>
    </row>
    <row r="10" spans="1:22" s="28" customFormat="1" ht="20.100000000000001" customHeight="1">
      <c r="A10" s="17" t="s">
        <v>81</v>
      </c>
      <c r="B10" s="27">
        <v>167129.17629917248</v>
      </c>
      <c r="C10" s="27">
        <v>584433.1433245783</v>
      </c>
      <c r="D10" s="27">
        <v>3496.8947748441219</v>
      </c>
      <c r="E10" s="27">
        <v>51048.809025004761</v>
      </c>
      <c r="F10" s="27">
        <v>111927.21976719062</v>
      </c>
      <c r="G10" s="27">
        <v>2192.5530076983064</v>
      </c>
      <c r="H10" s="27">
        <v>15641.477368006965</v>
      </c>
      <c r="I10" s="27">
        <v>15896.459219176069</v>
      </c>
      <c r="J10" s="27">
        <v>1016.3016475470945</v>
      </c>
      <c r="K10" s="27">
        <v>143.70629935720842</v>
      </c>
      <c r="L10" s="27">
        <v>152.99339917278638</v>
      </c>
      <c r="M10" s="27">
        <v>1064.62555821922</v>
      </c>
      <c r="N10" s="27">
        <v>145516</v>
      </c>
      <c r="O10" s="27">
        <v>308735.7525</v>
      </c>
      <c r="P10" s="27">
        <v>2121.661896286319</v>
      </c>
      <c r="Q10" s="27">
        <v>8003.0434500000001</v>
      </c>
      <c r="R10" s="27">
        <v>6713.3540000000003</v>
      </c>
      <c r="S10" s="27">
        <v>838.85012519830821</v>
      </c>
      <c r="T10" s="27">
        <f t="shared" si="0"/>
        <v>387482.21244154143</v>
      </c>
      <c r="U10" s="27">
        <f t="shared" si="1"/>
        <v>1027858.9222101178</v>
      </c>
      <c r="V10" s="27">
        <f t="shared" si="2"/>
        <v>2652.6609201840165</v>
      </c>
    </row>
    <row r="11" spans="1:22" s="28" customFormat="1" ht="20.100000000000001" customHeight="1">
      <c r="A11" s="17" t="s">
        <v>78</v>
      </c>
      <c r="B11" s="27">
        <v>1469545</v>
      </c>
      <c r="C11" s="27">
        <v>5151924.92</v>
      </c>
      <c r="D11" s="27">
        <v>3505.7959572520745</v>
      </c>
      <c r="E11" s="27">
        <v>954157.75</v>
      </c>
      <c r="F11" s="27">
        <v>2555847.04</v>
      </c>
      <c r="G11" s="27">
        <v>2678.6420170040019</v>
      </c>
      <c r="H11" s="27">
        <v>263496.5</v>
      </c>
      <c r="I11" s="27">
        <v>313986.59999999998</v>
      </c>
      <c r="J11" s="27">
        <v>1191.6158279142226</v>
      </c>
      <c r="K11" s="27">
        <v>10295.799999999999</v>
      </c>
      <c r="L11" s="27">
        <v>11471.6</v>
      </c>
      <c r="M11" s="27">
        <v>1114.2019075739622</v>
      </c>
      <c r="N11" s="27">
        <v>706842.82750000001</v>
      </c>
      <c r="O11" s="27">
        <v>1949001.0330000001</v>
      </c>
      <c r="P11" s="27">
        <v>2757.3329701785792</v>
      </c>
      <c r="Q11" s="27">
        <v>24647.737553999999</v>
      </c>
      <c r="R11" s="27">
        <v>30510.360944</v>
      </c>
      <c r="S11" s="27">
        <v>1237.8564514148916</v>
      </c>
      <c r="T11" s="27">
        <f t="shared" si="0"/>
        <v>3428985.6150540002</v>
      </c>
      <c r="U11" s="27">
        <f t="shared" si="1"/>
        <v>10012741.553943999</v>
      </c>
      <c r="V11" s="27">
        <f t="shared" si="2"/>
        <v>2920.0302007642913</v>
      </c>
    </row>
  </sheetData>
  <mergeCells count="8">
    <mergeCell ref="A1:V1"/>
    <mergeCell ref="T2:V2"/>
    <mergeCell ref="Q2:S2"/>
    <mergeCell ref="B2:D2"/>
    <mergeCell ref="E2:G2"/>
    <mergeCell ref="H2:J2"/>
    <mergeCell ref="K2:M2"/>
    <mergeCell ref="N2:P2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G88"/>
  <sheetViews>
    <sheetView topLeftCell="A64" workbookViewId="0">
      <selection activeCell="A89" sqref="A89"/>
    </sheetView>
  </sheetViews>
  <sheetFormatPr defaultRowHeight="15"/>
  <cols>
    <col min="1" max="1" width="11.21875" style="188" bestFit="1" customWidth="1"/>
    <col min="2" max="2" width="25.5546875" style="188" bestFit="1" customWidth="1"/>
    <col min="3" max="3" width="9.88671875" style="188" bestFit="1" customWidth="1"/>
    <col min="4" max="4" width="7.6640625" style="188" bestFit="1" customWidth="1"/>
    <col min="5" max="5" width="9" style="188" bestFit="1" customWidth="1"/>
    <col min="6" max="6" width="6.77734375" style="188" bestFit="1" customWidth="1"/>
    <col min="7" max="7" width="9" style="188" bestFit="1" customWidth="1"/>
    <col min="8" max="16384" width="8.88671875" style="188"/>
  </cols>
  <sheetData>
    <row r="1" spans="1:7" ht="15.75">
      <c r="A1" s="885" t="s">
        <v>394</v>
      </c>
      <c r="B1" s="885"/>
      <c r="C1" s="885"/>
      <c r="D1" s="885"/>
      <c r="E1" s="885"/>
      <c r="F1" s="885"/>
      <c r="G1" s="885"/>
    </row>
    <row r="2" spans="1:7" ht="15.75">
      <c r="A2" s="231"/>
      <c r="B2" s="889" t="s">
        <v>395</v>
      </c>
      <c r="C2" s="889"/>
      <c r="D2" s="889"/>
      <c r="E2" s="889"/>
      <c r="F2" s="889"/>
      <c r="G2" s="889"/>
    </row>
    <row r="3" spans="1:7" ht="31.5">
      <c r="A3" s="234" t="s">
        <v>357</v>
      </c>
      <c r="B3" s="254" t="s">
        <v>161</v>
      </c>
      <c r="C3" s="255" t="s">
        <v>337</v>
      </c>
      <c r="D3" s="235" t="s">
        <v>338</v>
      </c>
      <c r="E3" s="255" t="s">
        <v>396</v>
      </c>
      <c r="F3" s="255" t="s">
        <v>397</v>
      </c>
      <c r="G3" s="255" t="s">
        <v>398</v>
      </c>
    </row>
    <row r="4" spans="1:7" ht="15.75">
      <c r="A4" s="227">
        <v>1</v>
      </c>
      <c r="B4" s="256" t="s">
        <v>1</v>
      </c>
      <c r="C4" s="257">
        <v>39156</v>
      </c>
      <c r="D4" s="243">
        <v>348</v>
      </c>
      <c r="E4" s="257">
        <v>5425</v>
      </c>
      <c r="F4" s="257">
        <v>32</v>
      </c>
      <c r="G4" s="257">
        <f>E4+F4</f>
        <v>5457</v>
      </c>
    </row>
    <row r="5" spans="1:7" ht="15.75">
      <c r="A5" s="227">
        <v>1</v>
      </c>
      <c r="B5" s="256" t="s">
        <v>2</v>
      </c>
      <c r="C5" s="257">
        <v>85269</v>
      </c>
      <c r="D5" s="243">
        <v>472</v>
      </c>
      <c r="E5" s="257">
        <v>9176</v>
      </c>
      <c r="F5" s="257">
        <v>39</v>
      </c>
      <c r="G5" s="257">
        <f t="shared" ref="G5:G62" si="0">E5+F5</f>
        <v>9215</v>
      </c>
    </row>
    <row r="6" spans="1:7" ht="15.75">
      <c r="A6" s="227">
        <v>1</v>
      </c>
      <c r="B6" s="256" t="s">
        <v>3</v>
      </c>
      <c r="C6" s="257">
        <v>53875</v>
      </c>
      <c r="D6" s="243">
        <v>419</v>
      </c>
      <c r="E6" s="257">
        <v>6423</v>
      </c>
      <c r="F6" s="257">
        <v>35</v>
      </c>
      <c r="G6" s="257">
        <f t="shared" si="0"/>
        <v>6458</v>
      </c>
    </row>
    <row r="7" spans="1:7" ht="15.75">
      <c r="A7" s="227">
        <v>1</v>
      </c>
      <c r="B7" s="256" t="s">
        <v>4</v>
      </c>
      <c r="C7" s="257">
        <v>69120</v>
      </c>
      <c r="D7" s="243">
        <v>375</v>
      </c>
      <c r="E7" s="257">
        <v>7623</v>
      </c>
      <c r="F7" s="257">
        <v>31</v>
      </c>
      <c r="G7" s="257">
        <f t="shared" si="0"/>
        <v>7654</v>
      </c>
    </row>
    <row r="8" spans="1:7" ht="15.75">
      <c r="A8" s="227">
        <v>1</v>
      </c>
      <c r="B8" s="256" t="s">
        <v>5</v>
      </c>
      <c r="C8" s="257">
        <v>81100</v>
      </c>
      <c r="D8" s="243">
        <v>121</v>
      </c>
      <c r="E8" s="257">
        <v>10256</v>
      </c>
      <c r="F8" s="257">
        <v>11</v>
      </c>
      <c r="G8" s="257">
        <f t="shared" si="0"/>
        <v>10267</v>
      </c>
    </row>
    <row r="9" spans="1:7" ht="15.75">
      <c r="A9" s="227">
        <v>1</v>
      </c>
      <c r="B9" s="256" t="s">
        <v>6</v>
      </c>
      <c r="C9" s="257">
        <v>35422</v>
      </c>
      <c r="D9" s="243">
        <v>516</v>
      </c>
      <c r="E9" s="257">
        <v>5123</v>
      </c>
      <c r="F9" s="257">
        <v>41</v>
      </c>
      <c r="G9" s="257">
        <f t="shared" si="0"/>
        <v>5164</v>
      </c>
    </row>
    <row r="10" spans="1:7" ht="15.75">
      <c r="A10" s="227">
        <v>1</v>
      </c>
      <c r="B10" s="256" t="s">
        <v>7</v>
      </c>
      <c r="C10" s="257">
        <v>126480</v>
      </c>
      <c r="D10" s="243">
        <v>1651</v>
      </c>
      <c r="E10" s="257">
        <v>16263</v>
      </c>
      <c r="F10" s="257">
        <v>126</v>
      </c>
      <c r="G10" s="257">
        <f t="shared" si="0"/>
        <v>16389</v>
      </c>
    </row>
    <row r="11" spans="1:7" ht="15.75">
      <c r="A11" s="227">
        <v>1</v>
      </c>
      <c r="B11" s="256" t="s">
        <v>8</v>
      </c>
      <c r="C11" s="257">
        <v>57157</v>
      </c>
      <c r="D11" s="243">
        <v>1798</v>
      </c>
      <c r="E11" s="257">
        <v>8059</v>
      </c>
      <c r="F11" s="257">
        <v>136</v>
      </c>
      <c r="G11" s="257">
        <f t="shared" si="0"/>
        <v>8195</v>
      </c>
    </row>
    <row r="12" spans="1:7" ht="15.75">
      <c r="A12" s="227">
        <v>1</v>
      </c>
      <c r="B12" s="256" t="s">
        <v>9</v>
      </c>
      <c r="C12" s="257">
        <v>49234</v>
      </c>
      <c r="D12" s="243">
        <v>905</v>
      </c>
      <c r="E12" s="257">
        <v>71239</v>
      </c>
      <c r="F12" s="257">
        <v>72</v>
      </c>
      <c r="G12" s="257">
        <f t="shared" si="0"/>
        <v>71311</v>
      </c>
    </row>
    <row r="13" spans="1:7" ht="15.75">
      <c r="A13" s="227">
        <v>1</v>
      </c>
      <c r="B13" s="256" t="s">
        <v>10</v>
      </c>
      <c r="C13" s="257">
        <v>61452</v>
      </c>
      <c r="D13" s="243">
        <v>456</v>
      </c>
      <c r="E13" s="257">
        <v>8156</v>
      </c>
      <c r="F13" s="257">
        <v>28</v>
      </c>
      <c r="G13" s="257">
        <f t="shared" si="0"/>
        <v>8184</v>
      </c>
    </row>
    <row r="14" spans="1:7" ht="15.75">
      <c r="A14" s="227">
        <v>1</v>
      </c>
      <c r="B14" s="256" t="s">
        <v>11</v>
      </c>
      <c r="C14" s="257">
        <v>115230</v>
      </c>
      <c r="D14" s="243">
        <v>1502</v>
      </c>
      <c r="E14" s="257">
        <v>13620</v>
      </c>
      <c r="F14" s="257">
        <v>121</v>
      </c>
      <c r="G14" s="257">
        <f t="shared" si="0"/>
        <v>13741</v>
      </c>
    </row>
    <row r="15" spans="1:7" ht="15.75">
      <c r="A15" s="227">
        <v>1</v>
      </c>
      <c r="B15" s="256" t="s">
        <v>12</v>
      </c>
      <c r="C15" s="257">
        <v>271523</v>
      </c>
      <c r="D15" s="243">
        <v>3022</v>
      </c>
      <c r="E15" s="257">
        <v>31500</v>
      </c>
      <c r="F15" s="257">
        <v>266</v>
      </c>
      <c r="G15" s="257">
        <f t="shared" si="0"/>
        <v>31766</v>
      </c>
    </row>
    <row r="16" spans="1:7" ht="15.75">
      <c r="A16" s="227">
        <v>1</v>
      </c>
      <c r="B16" s="256" t="s">
        <v>13</v>
      </c>
      <c r="C16" s="257">
        <v>356245</v>
      </c>
      <c r="D16" s="243">
        <v>27231</v>
      </c>
      <c r="E16" s="257">
        <v>55230</v>
      </c>
      <c r="F16" s="257">
        <v>2099</v>
      </c>
      <c r="G16" s="257">
        <f t="shared" si="0"/>
        <v>57329</v>
      </c>
    </row>
    <row r="17" spans="1:7" ht="15.75">
      <c r="A17" s="227">
        <v>1</v>
      </c>
      <c r="B17" s="256" t="s">
        <v>14</v>
      </c>
      <c r="C17" s="257">
        <v>281100</v>
      </c>
      <c r="D17" s="243">
        <v>8231</v>
      </c>
      <c r="E17" s="257">
        <v>37248</v>
      </c>
      <c r="F17" s="257">
        <v>581</v>
      </c>
      <c r="G17" s="257">
        <f t="shared" si="0"/>
        <v>37829</v>
      </c>
    </row>
    <row r="18" spans="1:7" ht="15.75">
      <c r="A18" s="218"/>
      <c r="B18" s="219" t="s">
        <v>109</v>
      </c>
      <c r="C18" s="258">
        <f>SUM(C4:C17)</f>
        <v>1682363</v>
      </c>
      <c r="D18" s="247">
        <f>SUM(D4:D17)</f>
        <v>47047</v>
      </c>
      <c r="E18" s="258">
        <f>SUM(E4:E17)</f>
        <v>285341</v>
      </c>
      <c r="F18" s="258">
        <f>SUM(F4:F17)</f>
        <v>3618</v>
      </c>
      <c r="G18" s="258">
        <f>SUM(G4:G17)</f>
        <v>288959</v>
      </c>
    </row>
    <row r="19" spans="1:7" ht="15.75">
      <c r="A19" s="227">
        <v>2</v>
      </c>
      <c r="B19" s="256" t="s">
        <v>15</v>
      </c>
      <c r="C19" s="257">
        <v>191930</v>
      </c>
      <c r="D19" s="243">
        <v>14507</v>
      </c>
      <c r="E19" s="257">
        <v>22012</v>
      </c>
      <c r="F19" s="257">
        <v>1042</v>
      </c>
      <c r="G19" s="257">
        <f t="shared" si="0"/>
        <v>23054</v>
      </c>
    </row>
    <row r="20" spans="1:7" ht="15.75">
      <c r="A20" s="227">
        <v>2</v>
      </c>
      <c r="B20" s="256" t="s">
        <v>16</v>
      </c>
      <c r="C20" s="257">
        <v>153852</v>
      </c>
      <c r="D20" s="243">
        <v>3704</v>
      </c>
      <c r="E20" s="257">
        <v>19305</v>
      </c>
      <c r="F20" s="257">
        <v>323</v>
      </c>
      <c r="G20" s="257">
        <f t="shared" si="0"/>
        <v>19628</v>
      </c>
    </row>
    <row r="21" spans="1:7" ht="15.75">
      <c r="A21" s="227">
        <v>2</v>
      </c>
      <c r="B21" s="256" t="s">
        <v>17</v>
      </c>
      <c r="C21" s="257">
        <v>105809</v>
      </c>
      <c r="D21" s="243">
        <v>3889</v>
      </c>
      <c r="E21" s="257">
        <v>13152</v>
      </c>
      <c r="F21" s="257">
        <v>298</v>
      </c>
      <c r="G21" s="257">
        <f t="shared" si="0"/>
        <v>13450</v>
      </c>
    </row>
    <row r="22" spans="1:7" ht="15.75">
      <c r="A22" s="227">
        <v>2</v>
      </c>
      <c r="B22" s="256" t="s">
        <v>18</v>
      </c>
      <c r="C22" s="257">
        <v>63125</v>
      </c>
      <c r="D22" s="243">
        <v>3094</v>
      </c>
      <c r="E22" s="257">
        <v>8458</v>
      </c>
      <c r="F22" s="257">
        <v>236</v>
      </c>
      <c r="G22" s="257">
        <f t="shared" si="0"/>
        <v>8694</v>
      </c>
    </row>
    <row r="23" spans="1:7" ht="15.75">
      <c r="A23" s="227">
        <v>2</v>
      </c>
      <c r="B23" s="256" t="s">
        <v>19</v>
      </c>
      <c r="C23" s="257">
        <v>46159</v>
      </c>
      <c r="D23" s="243">
        <v>4395</v>
      </c>
      <c r="E23" s="257">
        <v>6255</v>
      </c>
      <c r="F23" s="257">
        <v>330</v>
      </c>
      <c r="G23" s="257">
        <f t="shared" si="0"/>
        <v>6585</v>
      </c>
    </row>
    <row r="24" spans="1:7" ht="15.75">
      <c r="A24" s="227">
        <v>2</v>
      </c>
      <c r="B24" s="238" t="s">
        <v>20</v>
      </c>
      <c r="C24" s="243">
        <v>42885</v>
      </c>
      <c r="D24" s="243">
        <v>3662</v>
      </c>
      <c r="E24" s="243">
        <v>6281</v>
      </c>
      <c r="F24" s="243">
        <v>279</v>
      </c>
      <c r="G24" s="257">
        <f t="shared" si="0"/>
        <v>6560</v>
      </c>
    </row>
    <row r="25" spans="1:7" ht="15.75">
      <c r="A25" s="227">
        <v>2</v>
      </c>
      <c r="B25" s="256" t="s">
        <v>21</v>
      </c>
      <c r="C25" s="257">
        <v>68128</v>
      </c>
      <c r="D25" s="243">
        <v>8241</v>
      </c>
      <c r="E25" s="257">
        <v>9828</v>
      </c>
      <c r="F25" s="257">
        <v>620</v>
      </c>
      <c r="G25" s="257">
        <f t="shared" si="0"/>
        <v>10448</v>
      </c>
    </row>
    <row r="26" spans="1:7" ht="15.75">
      <c r="A26" s="227">
        <v>2</v>
      </c>
      <c r="B26" s="256" t="s">
        <v>22</v>
      </c>
      <c r="C26" s="257">
        <v>121200</v>
      </c>
      <c r="D26" s="243">
        <v>3475</v>
      </c>
      <c r="E26" s="257">
        <v>14452</v>
      </c>
      <c r="F26" s="257">
        <v>280</v>
      </c>
      <c r="G26" s="257">
        <f t="shared" si="0"/>
        <v>14732</v>
      </c>
    </row>
    <row r="27" spans="1:7" ht="15.75">
      <c r="A27" s="218"/>
      <c r="B27" s="219" t="s">
        <v>110</v>
      </c>
      <c r="C27" s="259">
        <f>SUM(C19:C26)</f>
        <v>793088</v>
      </c>
      <c r="D27" s="260">
        <f>SUM(D19:D26)</f>
        <v>44967</v>
      </c>
      <c r="E27" s="259">
        <f>SUM(E19:E26)</f>
        <v>99743</v>
      </c>
      <c r="F27" s="259">
        <f>SUM(F19:F26)</f>
        <v>3408</v>
      </c>
      <c r="G27" s="259">
        <f>SUM(G19:G26)</f>
        <v>103151</v>
      </c>
    </row>
    <row r="28" spans="1:7" ht="15.75">
      <c r="A28" s="227">
        <v>3</v>
      </c>
      <c r="B28" s="256" t="s">
        <v>29</v>
      </c>
      <c r="C28" s="257">
        <v>385182</v>
      </c>
      <c r="D28" s="243">
        <v>2727</v>
      </c>
      <c r="E28" s="257">
        <v>43521</v>
      </c>
      <c r="F28" s="257">
        <v>203</v>
      </c>
      <c r="G28" s="257">
        <f t="shared" si="0"/>
        <v>43724</v>
      </c>
    </row>
    <row r="29" spans="1:7" ht="15.75">
      <c r="A29" s="227">
        <v>3</v>
      </c>
      <c r="B29" s="256" t="s">
        <v>30</v>
      </c>
      <c r="C29" s="257">
        <v>98421</v>
      </c>
      <c r="D29" s="243">
        <v>93</v>
      </c>
      <c r="E29" s="257">
        <v>12210</v>
      </c>
      <c r="F29" s="257">
        <v>8</v>
      </c>
      <c r="G29" s="257">
        <f t="shared" si="0"/>
        <v>12218</v>
      </c>
    </row>
    <row r="30" spans="1:7" ht="15.75">
      <c r="A30" s="227">
        <v>3</v>
      </c>
      <c r="B30" s="256" t="s">
        <v>31</v>
      </c>
      <c r="C30" s="257">
        <v>119051</v>
      </c>
      <c r="D30" s="243">
        <v>2183</v>
      </c>
      <c r="E30" s="257">
        <v>14031</v>
      </c>
      <c r="F30" s="257">
        <v>166</v>
      </c>
      <c r="G30" s="257">
        <f t="shared" si="0"/>
        <v>14197</v>
      </c>
    </row>
    <row r="31" spans="1:7" ht="15.75">
      <c r="A31" s="227">
        <v>3</v>
      </c>
      <c r="B31" s="256" t="s">
        <v>32</v>
      </c>
      <c r="C31" s="257">
        <v>141290</v>
      </c>
      <c r="D31" s="243">
        <v>2857</v>
      </c>
      <c r="E31" s="257">
        <v>15749</v>
      </c>
      <c r="F31" s="257">
        <v>214</v>
      </c>
      <c r="G31" s="257">
        <f t="shared" si="0"/>
        <v>15963</v>
      </c>
    </row>
    <row r="32" spans="1:7" ht="15.75">
      <c r="A32" s="227">
        <v>3</v>
      </c>
      <c r="B32" s="256" t="s">
        <v>33</v>
      </c>
      <c r="C32" s="257">
        <v>263480</v>
      </c>
      <c r="D32" s="243">
        <v>3579</v>
      </c>
      <c r="E32" s="257">
        <v>29470</v>
      </c>
      <c r="F32" s="257">
        <v>275</v>
      </c>
      <c r="G32" s="257">
        <f t="shared" si="0"/>
        <v>29745</v>
      </c>
    </row>
    <row r="33" spans="1:7" ht="15.75">
      <c r="A33" s="227">
        <v>3</v>
      </c>
      <c r="B33" s="256" t="s">
        <v>34</v>
      </c>
      <c r="C33" s="257">
        <v>218807</v>
      </c>
      <c r="D33" s="243">
        <v>620</v>
      </c>
      <c r="E33" s="257">
        <v>31026</v>
      </c>
      <c r="F33" s="257">
        <v>47</v>
      </c>
      <c r="G33" s="257">
        <f t="shared" si="0"/>
        <v>31073</v>
      </c>
    </row>
    <row r="34" spans="1:7" ht="15.75">
      <c r="A34" s="227">
        <v>3</v>
      </c>
      <c r="B34" s="256" t="s">
        <v>23</v>
      </c>
      <c r="C34" s="257">
        <v>71429</v>
      </c>
      <c r="D34" s="243">
        <v>2001</v>
      </c>
      <c r="E34" s="257">
        <v>9150</v>
      </c>
      <c r="F34" s="257">
        <v>154</v>
      </c>
      <c r="G34" s="257">
        <f t="shared" si="0"/>
        <v>9304</v>
      </c>
    </row>
    <row r="35" spans="1:7" ht="15.75">
      <c r="A35" s="227">
        <v>3</v>
      </c>
      <c r="B35" s="256" t="s">
        <v>24</v>
      </c>
      <c r="C35" s="257">
        <v>45522</v>
      </c>
      <c r="D35" s="243">
        <v>1215</v>
      </c>
      <c r="E35" s="257">
        <v>6586</v>
      </c>
      <c r="F35" s="257">
        <v>98</v>
      </c>
      <c r="G35" s="257">
        <f t="shared" si="0"/>
        <v>6684</v>
      </c>
    </row>
    <row r="36" spans="1:7" ht="15.75">
      <c r="A36" s="227">
        <v>3</v>
      </c>
      <c r="B36" s="256" t="s">
        <v>25</v>
      </c>
      <c r="C36" s="257">
        <v>18150</v>
      </c>
      <c r="D36" s="243">
        <v>111</v>
      </c>
      <c r="E36" s="257">
        <v>2622</v>
      </c>
      <c r="F36" s="257">
        <v>10</v>
      </c>
      <c r="G36" s="257">
        <f t="shared" si="0"/>
        <v>2632</v>
      </c>
    </row>
    <row r="37" spans="1:7" ht="15.75">
      <c r="A37" s="227">
        <v>3</v>
      </c>
      <c r="B37" s="256" t="s">
        <v>26</v>
      </c>
      <c r="C37" s="257">
        <v>54801</v>
      </c>
      <c r="D37" s="243">
        <v>322</v>
      </c>
      <c r="E37" s="257">
        <v>6528</v>
      </c>
      <c r="F37" s="257">
        <v>26</v>
      </c>
      <c r="G37" s="257">
        <f t="shared" si="0"/>
        <v>6554</v>
      </c>
    </row>
    <row r="38" spans="1:7" ht="15.75">
      <c r="A38" s="227">
        <v>3</v>
      </c>
      <c r="B38" s="256" t="s">
        <v>27</v>
      </c>
      <c r="C38" s="257">
        <v>105429</v>
      </c>
      <c r="D38" s="243">
        <v>6938</v>
      </c>
      <c r="E38" s="257">
        <v>15500</v>
      </c>
      <c r="F38" s="257">
        <v>495</v>
      </c>
      <c r="G38" s="257">
        <f t="shared" si="0"/>
        <v>15995</v>
      </c>
    </row>
    <row r="39" spans="1:7" ht="15.75">
      <c r="A39" s="227">
        <v>3</v>
      </c>
      <c r="B39" s="256" t="s">
        <v>28</v>
      </c>
      <c r="C39" s="257">
        <v>331150</v>
      </c>
      <c r="D39" s="243">
        <v>1658</v>
      </c>
      <c r="E39" s="257">
        <v>37078</v>
      </c>
      <c r="F39" s="257">
        <v>126</v>
      </c>
      <c r="G39" s="257">
        <f t="shared" si="0"/>
        <v>37204</v>
      </c>
    </row>
    <row r="40" spans="1:7" ht="15.75">
      <c r="A40" s="227">
        <v>3</v>
      </c>
      <c r="B40" s="256" t="s">
        <v>35</v>
      </c>
      <c r="C40" s="257">
        <v>4949241</v>
      </c>
      <c r="D40" s="243">
        <v>2116</v>
      </c>
      <c r="E40" s="257">
        <v>519220</v>
      </c>
      <c r="F40" s="257">
        <v>155</v>
      </c>
      <c r="G40" s="257">
        <f t="shared" si="0"/>
        <v>519375</v>
      </c>
    </row>
    <row r="41" spans="1:7" ht="15.75">
      <c r="A41" s="218"/>
      <c r="B41" s="219" t="s">
        <v>399</v>
      </c>
      <c r="C41" s="259">
        <f>SUM(C28:C40)</f>
        <v>6801953</v>
      </c>
      <c r="D41" s="260">
        <f>SUM(D28:D40)</f>
        <v>26420</v>
      </c>
      <c r="E41" s="259">
        <f>SUM(E28:E40)</f>
        <v>742691</v>
      </c>
      <c r="F41" s="259">
        <f>SUM(F28:F40)</f>
        <v>1977</v>
      </c>
      <c r="G41" s="259">
        <f>SUM(G28:G40)</f>
        <v>744668</v>
      </c>
    </row>
    <row r="42" spans="1:7" ht="15.75">
      <c r="A42" s="218" t="s">
        <v>79</v>
      </c>
      <c r="B42" s="256" t="s">
        <v>36</v>
      </c>
      <c r="C42" s="257">
        <v>195</v>
      </c>
      <c r="D42" s="243">
        <v>10</v>
      </c>
      <c r="E42" s="243">
        <v>20</v>
      </c>
      <c r="F42" s="257">
        <v>0</v>
      </c>
      <c r="G42" s="257">
        <f t="shared" si="0"/>
        <v>20</v>
      </c>
    </row>
    <row r="43" spans="1:7" ht="15.75">
      <c r="A43" s="218" t="s">
        <v>79</v>
      </c>
      <c r="B43" s="256" t="s">
        <v>37</v>
      </c>
      <c r="C43" s="257">
        <v>2578</v>
      </c>
      <c r="D43" s="243">
        <v>0</v>
      </c>
      <c r="E43" s="243">
        <v>266</v>
      </c>
      <c r="F43" s="257">
        <v>0</v>
      </c>
      <c r="G43" s="257">
        <f t="shared" si="0"/>
        <v>266</v>
      </c>
    </row>
    <row r="44" spans="1:7" ht="15.75">
      <c r="A44" s="218" t="s">
        <v>79</v>
      </c>
      <c r="B44" s="256" t="s">
        <v>38</v>
      </c>
      <c r="C44" s="257">
        <v>84518</v>
      </c>
      <c r="D44" s="243">
        <v>428</v>
      </c>
      <c r="E44" s="243">
        <v>9855</v>
      </c>
      <c r="F44" s="257">
        <v>35</v>
      </c>
      <c r="G44" s="257">
        <f t="shared" si="0"/>
        <v>9890</v>
      </c>
    </row>
    <row r="45" spans="1:7" ht="15.75">
      <c r="A45" s="218" t="s">
        <v>79</v>
      </c>
      <c r="B45" s="256" t="s">
        <v>39</v>
      </c>
      <c r="C45" s="257">
        <v>6364</v>
      </c>
      <c r="D45" s="243">
        <v>387</v>
      </c>
      <c r="E45" s="243">
        <v>6512</v>
      </c>
      <c r="F45" s="257">
        <v>29</v>
      </c>
      <c r="G45" s="257">
        <f t="shared" si="0"/>
        <v>6541</v>
      </c>
    </row>
    <row r="46" spans="1:7" ht="15.75">
      <c r="A46" s="218" t="s">
        <v>79</v>
      </c>
      <c r="B46" s="256" t="s">
        <v>40</v>
      </c>
      <c r="C46" s="257">
        <v>109223</v>
      </c>
      <c r="D46" s="243">
        <v>585</v>
      </c>
      <c r="E46" s="243">
        <v>12229</v>
      </c>
      <c r="F46" s="257">
        <v>45</v>
      </c>
      <c r="G46" s="257">
        <f t="shared" si="0"/>
        <v>12274</v>
      </c>
    </row>
    <row r="47" spans="1:7" ht="15.75">
      <c r="A47" s="218" t="s">
        <v>79</v>
      </c>
      <c r="B47" s="256" t="s">
        <v>41</v>
      </c>
      <c r="C47" s="257">
        <v>268710</v>
      </c>
      <c r="D47" s="243">
        <v>5235</v>
      </c>
      <c r="E47" s="243">
        <v>27877</v>
      </c>
      <c r="F47" s="257">
        <v>386</v>
      </c>
      <c r="G47" s="257">
        <f t="shared" si="0"/>
        <v>28263</v>
      </c>
    </row>
    <row r="48" spans="1:7" ht="15.75">
      <c r="A48" s="218" t="s">
        <v>79</v>
      </c>
      <c r="B48" s="256" t="s">
        <v>42</v>
      </c>
      <c r="C48" s="257">
        <v>60479</v>
      </c>
      <c r="D48" s="243">
        <v>9894</v>
      </c>
      <c r="E48" s="243">
        <v>7565</v>
      </c>
      <c r="F48" s="257">
        <v>751</v>
      </c>
      <c r="G48" s="257">
        <f t="shared" si="0"/>
        <v>8316</v>
      </c>
    </row>
    <row r="49" spans="1:7" ht="15.75">
      <c r="A49" s="218" t="s">
        <v>79</v>
      </c>
      <c r="B49" s="256" t="s">
        <v>43</v>
      </c>
      <c r="C49" s="257">
        <v>131599</v>
      </c>
      <c r="D49" s="243">
        <v>3888</v>
      </c>
      <c r="E49" s="243">
        <v>16520</v>
      </c>
      <c r="F49" s="257">
        <v>216</v>
      </c>
      <c r="G49" s="257">
        <f t="shared" si="0"/>
        <v>16736</v>
      </c>
    </row>
    <row r="50" spans="1:7" ht="15.75">
      <c r="A50" s="218" t="s">
        <v>79</v>
      </c>
      <c r="B50" s="256" t="s">
        <v>44</v>
      </c>
      <c r="C50" s="257">
        <v>31322</v>
      </c>
      <c r="D50" s="243">
        <v>102</v>
      </c>
      <c r="E50" s="243">
        <v>3581</v>
      </c>
      <c r="F50" s="257">
        <v>42</v>
      </c>
      <c r="G50" s="257">
        <f t="shared" si="0"/>
        <v>3623</v>
      </c>
    </row>
    <row r="51" spans="1:7" ht="15.75">
      <c r="A51" s="218" t="s">
        <v>79</v>
      </c>
      <c r="B51" s="256" t="s">
        <v>45</v>
      </c>
      <c r="C51" s="257">
        <v>58191</v>
      </c>
      <c r="D51" s="243">
        <v>1385</v>
      </c>
      <c r="E51" s="243">
        <v>7169</v>
      </c>
      <c r="F51" s="257">
        <v>119</v>
      </c>
      <c r="G51" s="257">
        <f t="shared" si="0"/>
        <v>7288</v>
      </c>
    </row>
    <row r="52" spans="1:7" ht="15.75">
      <c r="A52" s="218" t="s">
        <v>79</v>
      </c>
      <c r="B52" s="256" t="s">
        <v>400</v>
      </c>
      <c r="C52" s="257">
        <v>189663</v>
      </c>
      <c r="D52" s="243">
        <v>5120</v>
      </c>
      <c r="E52" s="243">
        <v>20319</v>
      </c>
      <c r="F52" s="257">
        <v>405</v>
      </c>
      <c r="G52" s="257">
        <f t="shared" si="0"/>
        <v>20724</v>
      </c>
    </row>
    <row r="53" spans="1:7" ht="15.75">
      <c r="A53" s="218"/>
      <c r="B53" s="219" t="s">
        <v>363</v>
      </c>
      <c r="C53" s="259">
        <f>SUM(C42:C52)</f>
        <v>942842</v>
      </c>
      <c r="D53" s="260">
        <f>SUM(D42:D52)</f>
        <v>27034</v>
      </c>
      <c r="E53" s="260">
        <f>SUM(E42:E52)</f>
        <v>111913</v>
      </c>
      <c r="F53" s="259">
        <f>SUM(F42:F52)</f>
        <v>2028</v>
      </c>
      <c r="G53" s="259">
        <f>SUM(G42:G52)</f>
        <v>113941</v>
      </c>
    </row>
    <row r="54" spans="1:7" ht="15.75">
      <c r="A54" s="227">
        <v>5</v>
      </c>
      <c r="B54" s="256" t="s">
        <v>380</v>
      </c>
      <c r="C54" s="257">
        <v>196213</v>
      </c>
      <c r="D54" s="243">
        <v>4230</v>
      </c>
      <c r="E54" s="243">
        <v>20520</v>
      </c>
      <c r="F54" s="257">
        <v>512</v>
      </c>
      <c r="G54" s="257">
        <f t="shared" ref="G54" si="1">E54+F54</f>
        <v>21032</v>
      </c>
    </row>
    <row r="55" spans="1:7" ht="15.75">
      <c r="A55" s="227">
        <v>5</v>
      </c>
      <c r="B55" s="256" t="s">
        <v>51</v>
      </c>
      <c r="C55" s="257">
        <v>395175</v>
      </c>
      <c r="D55" s="243">
        <v>11941</v>
      </c>
      <c r="E55" s="243">
        <v>41210</v>
      </c>
      <c r="F55" s="257">
        <v>865</v>
      </c>
      <c r="G55" s="257">
        <f t="shared" si="0"/>
        <v>42075</v>
      </c>
    </row>
    <row r="56" spans="1:7" ht="15.75">
      <c r="A56" s="227">
        <v>5</v>
      </c>
      <c r="B56" s="256" t="s">
        <v>52</v>
      </c>
      <c r="C56" s="257">
        <v>195150</v>
      </c>
      <c r="D56" s="243">
        <v>2788</v>
      </c>
      <c r="E56" s="243">
        <v>18298</v>
      </c>
      <c r="F56" s="257">
        <v>215</v>
      </c>
      <c r="G56" s="257">
        <f t="shared" si="0"/>
        <v>18513</v>
      </c>
    </row>
    <row r="57" spans="1:7" ht="15.75">
      <c r="A57" s="227">
        <v>5</v>
      </c>
      <c r="B57" s="256" t="s">
        <v>365</v>
      </c>
      <c r="C57" s="257">
        <v>4165</v>
      </c>
      <c r="D57" s="243">
        <v>112</v>
      </c>
      <c r="E57" s="243">
        <v>512</v>
      </c>
      <c r="F57" s="257">
        <v>9</v>
      </c>
      <c r="G57" s="257">
        <f t="shared" si="0"/>
        <v>521</v>
      </c>
    </row>
    <row r="58" spans="1:7" ht="15.75">
      <c r="A58" s="227">
        <v>5</v>
      </c>
      <c r="B58" s="256" t="s">
        <v>58</v>
      </c>
      <c r="C58" s="257">
        <v>25131</v>
      </c>
      <c r="D58" s="243">
        <v>222</v>
      </c>
      <c r="E58" s="243">
        <v>2278</v>
      </c>
      <c r="F58" s="257">
        <v>22</v>
      </c>
      <c r="G58" s="257">
        <f t="shared" si="0"/>
        <v>2300</v>
      </c>
    </row>
    <row r="59" spans="1:7" ht="15.75">
      <c r="A59" s="227">
        <v>5</v>
      </c>
      <c r="B59" s="256" t="s">
        <v>57</v>
      </c>
      <c r="C59" s="257">
        <v>54128</v>
      </c>
      <c r="D59" s="243">
        <v>79</v>
      </c>
      <c r="E59" s="243">
        <v>6405</v>
      </c>
      <c r="F59" s="257">
        <v>13</v>
      </c>
      <c r="G59" s="257">
        <f t="shared" si="0"/>
        <v>6418</v>
      </c>
    </row>
    <row r="60" spans="1:7" ht="15.75">
      <c r="A60" s="227">
        <v>5</v>
      </c>
      <c r="B60" s="256" t="s">
        <v>53</v>
      </c>
      <c r="C60" s="257">
        <v>124195</v>
      </c>
      <c r="D60" s="243">
        <v>4546</v>
      </c>
      <c r="E60" s="243">
        <v>14130</v>
      </c>
      <c r="F60" s="257">
        <v>298</v>
      </c>
      <c r="G60" s="257">
        <f t="shared" si="0"/>
        <v>14428</v>
      </c>
    </row>
    <row r="61" spans="1:7" ht="15.75">
      <c r="A61" s="227">
        <v>5</v>
      </c>
      <c r="B61" s="256" t="s">
        <v>54</v>
      </c>
      <c r="C61" s="257">
        <v>211040</v>
      </c>
      <c r="D61" s="243">
        <v>1302</v>
      </c>
      <c r="E61" s="243">
        <v>22185</v>
      </c>
      <c r="F61" s="257">
        <v>86</v>
      </c>
      <c r="G61" s="257">
        <f t="shared" si="0"/>
        <v>22271</v>
      </c>
    </row>
    <row r="62" spans="1:7" ht="15.75">
      <c r="A62" s="227">
        <v>5</v>
      </c>
      <c r="B62" s="256" t="s">
        <v>55</v>
      </c>
      <c r="C62" s="257">
        <v>131102</v>
      </c>
      <c r="D62" s="243">
        <v>1475</v>
      </c>
      <c r="E62" s="243">
        <v>15312</v>
      </c>
      <c r="F62" s="257">
        <v>85</v>
      </c>
      <c r="G62" s="257">
        <f t="shared" si="0"/>
        <v>15397</v>
      </c>
    </row>
    <row r="63" spans="1:7" ht="15.75">
      <c r="A63" s="227">
        <v>5</v>
      </c>
      <c r="B63" s="256" t="s">
        <v>47</v>
      </c>
      <c r="C63" s="257">
        <v>144220</v>
      </c>
      <c r="D63" s="243">
        <v>2002</v>
      </c>
      <c r="E63" s="243">
        <v>13115</v>
      </c>
      <c r="F63" s="257">
        <v>155</v>
      </c>
      <c r="G63" s="257">
        <v>13506</v>
      </c>
    </row>
    <row r="64" spans="1:7" ht="15.75">
      <c r="A64" s="227">
        <v>5</v>
      </c>
      <c r="B64" s="256" t="s">
        <v>48</v>
      </c>
      <c r="C64" s="257">
        <v>49130</v>
      </c>
      <c r="D64" s="243">
        <v>312</v>
      </c>
      <c r="E64" s="243">
        <v>5222</v>
      </c>
      <c r="F64" s="257">
        <v>21</v>
      </c>
      <c r="G64" s="257">
        <v>4957</v>
      </c>
    </row>
    <row r="65" spans="1:7" ht="15.75">
      <c r="A65" s="227">
        <v>5</v>
      </c>
      <c r="B65" s="256" t="s">
        <v>49</v>
      </c>
      <c r="C65" s="257">
        <v>75125</v>
      </c>
      <c r="D65" s="243">
        <v>189</v>
      </c>
      <c r="E65" s="243">
        <v>9117</v>
      </c>
      <c r="F65" s="257">
        <v>15</v>
      </c>
      <c r="G65" s="257">
        <v>8400</v>
      </c>
    </row>
    <row r="66" spans="1:7" ht="15.75">
      <c r="A66" s="218"/>
      <c r="B66" s="219" t="s">
        <v>157</v>
      </c>
      <c r="C66" s="259">
        <f>SUM(C54:C65)</f>
        <v>1604774</v>
      </c>
      <c r="D66" s="260">
        <f>SUM(D54:D65)</f>
        <v>29198</v>
      </c>
      <c r="E66" s="260">
        <f>SUM(E54:E65)</f>
        <v>168304</v>
      </c>
      <c r="F66" s="259">
        <f>SUM(F54:F65)</f>
        <v>2296</v>
      </c>
      <c r="G66" s="259">
        <f>SUM(G54:G65)</f>
        <v>169818</v>
      </c>
    </row>
    <row r="67" spans="1:7" ht="15.75">
      <c r="A67" s="218" t="s">
        <v>80</v>
      </c>
      <c r="B67" s="256" t="s">
        <v>59</v>
      </c>
      <c r="C67" s="257">
        <v>10150</v>
      </c>
      <c r="D67" s="243">
        <v>45</v>
      </c>
      <c r="E67" s="243">
        <v>1510</v>
      </c>
      <c r="F67" s="257">
        <v>3</v>
      </c>
      <c r="G67" s="257">
        <f t="shared" ref="G67:G76" si="2">E67+F67</f>
        <v>1513</v>
      </c>
    </row>
    <row r="68" spans="1:7" ht="15.75">
      <c r="A68" s="218" t="s">
        <v>80</v>
      </c>
      <c r="B68" s="256" t="s">
        <v>60</v>
      </c>
      <c r="C68" s="257">
        <v>14560</v>
      </c>
      <c r="D68" s="243">
        <v>95</v>
      </c>
      <c r="E68" s="243">
        <v>1961</v>
      </c>
      <c r="F68" s="257">
        <v>6</v>
      </c>
      <c r="G68" s="257">
        <f t="shared" si="2"/>
        <v>1967</v>
      </c>
    </row>
    <row r="69" spans="1:7" ht="15.75">
      <c r="A69" s="218" t="s">
        <v>80</v>
      </c>
      <c r="B69" s="256" t="s">
        <v>61</v>
      </c>
      <c r="C69" s="257">
        <v>3651</v>
      </c>
      <c r="D69" s="243">
        <v>92</v>
      </c>
      <c r="E69" s="243">
        <v>481</v>
      </c>
      <c r="F69" s="257">
        <v>7</v>
      </c>
      <c r="G69" s="257">
        <f t="shared" si="2"/>
        <v>488</v>
      </c>
    </row>
    <row r="70" spans="1:7" ht="15.75">
      <c r="A70" s="218" t="s">
        <v>80</v>
      </c>
      <c r="B70" s="256" t="s">
        <v>62</v>
      </c>
      <c r="C70" s="257">
        <v>9805</v>
      </c>
      <c r="D70" s="243">
        <v>245</v>
      </c>
      <c r="E70" s="243">
        <v>1862</v>
      </c>
      <c r="F70" s="257">
        <v>19</v>
      </c>
      <c r="G70" s="257">
        <f t="shared" si="2"/>
        <v>1881</v>
      </c>
    </row>
    <row r="71" spans="1:7" ht="15.75">
      <c r="A71" s="218" t="s">
        <v>80</v>
      </c>
      <c r="B71" s="256" t="s">
        <v>63</v>
      </c>
      <c r="C71" s="257">
        <v>5705</v>
      </c>
      <c r="D71" s="243">
        <v>125</v>
      </c>
      <c r="E71" s="243">
        <v>625</v>
      </c>
      <c r="F71" s="257">
        <v>8</v>
      </c>
      <c r="G71" s="257">
        <f t="shared" si="2"/>
        <v>633</v>
      </c>
    </row>
    <row r="72" spans="1:7" ht="15.75">
      <c r="A72" s="218" t="s">
        <v>80</v>
      </c>
      <c r="B72" s="256" t="s">
        <v>65</v>
      </c>
      <c r="C72" s="257">
        <v>44095</v>
      </c>
      <c r="D72" s="243">
        <v>1185</v>
      </c>
      <c r="E72" s="243">
        <v>4741</v>
      </c>
      <c r="F72" s="257">
        <v>78</v>
      </c>
      <c r="G72" s="257">
        <f t="shared" si="2"/>
        <v>4819</v>
      </c>
    </row>
    <row r="73" spans="1:7" ht="15.75">
      <c r="A73" s="218" t="s">
        <v>80</v>
      </c>
      <c r="B73" s="256" t="s">
        <v>66</v>
      </c>
      <c r="C73" s="257">
        <v>22165</v>
      </c>
      <c r="D73" s="243">
        <v>200</v>
      </c>
      <c r="E73" s="243">
        <v>1522</v>
      </c>
      <c r="F73" s="257">
        <v>12</v>
      </c>
      <c r="G73" s="257">
        <f t="shared" si="2"/>
        <v>1534</v>
      </c>
    </row>
    <row r="74" spans="1:7" ht="15.75">
      <c r="A74" s="218" t="s">
        <v>80</v>
      </c>
      <c r="B74" s="256" t="s">
        <v>67</v>
      </c>
      <c r="C74" s="257">
        <v>48120</v>
      </c>
      <c r="D74" s="243">
        <v>578</v>
      </c>
      <c r="E74" s="243">
        <v>5118</v>
      </c>
      <c r="F74" s="257">
        <v>32</v>
      </c>
      <c r="G74" s="257">
        <f t="shared" si="2"/>
        <v>5150</v>
      </c>
    </row>
    <row r="75" spans="1:7" ht="15.75">
      <c r="A75" s="218" t="s">
        <v>80</v>
      </c>
      <c r="B75" s="256" t="s">
        <v>68</v>
      </c>
      <c r="C75" s="257">
        <v>54291</v>
      </c>
      <c r="D75" s="243">
        <v>2661</v>
      </c>
      <c r="E75" s="243">
        <v>7505</v>
      </c>
      <c r="F75" s="257">
        <v>165</v>
      </c>
      <c r="G75" s="257">
        <f t="shared" si="2"/>
        <v>7670</v>
      </c>
    </row>
    <row r="76" spans="1:7" ht="15.75">
      <c r="A76" s="218" t="s">
        <v>80</v>
      </c>
      <c r="B76" s="256" t="s">
        <v>365</v>
      </c>
      <c r="C76" s="257">
        <v>3150</v>
      </c>
      <c r="D76" s="243">
        <v>109</v>
      </c>
      <c r="E76" s="243">
        <v>613</v>
      </c>
      <c r="F76" s="257">
        <v>9</v>
      </c>
      <c r="G76" s="257">
        <f t="shared" si="2"/>
        <v>622</v>
      </c>
    </row>
    <row r="77" spans="1:7" ht="15.75">
      <c r="A77" s="218"/>
      <c r="B77" s="219" t="s">
        <v>368</v>
      </c>
      <c r="C77" s="261">
        <f>SUM(C67:C76)</f>
        <v>215692</v>
      </c>
      <c r="D77" s="262">
        <f>SUM(D67:D76)</f>
        <v>5335</v>
      </c>
      <c r="E77" s="262">
        <f>SUM(E67:E76)</f>
        <v>25938</v>
      </c>
      <c r="F77" s="261">
        <f>SUM(F67:F76)</f>
        <v>339</v>
      </c>
      <c r="G77" s="258">
        <f>SUM(G67:G76)</f>
        <v>26277</v>
      </c>
    </row>
    <row r="78" spans="1:7" ht="15.75">
      <c r="A78" s="218" t="s">
        <v>81</v>
      </c>
      <c r="B78" s="256" t="s">
        <v>69</v>
      </c>
      <c r="C78" s="257">
        <v>9561</v>
      </c>
      <c r="D78" s="243">
        <v>198</v>
      </c>
      <c r="E78" s="243">
        <v>1803</v>
      </c>
      <c r="F78" s="257">
        <v>16</v>
      </c>
      <c r="G78" s="257">
        <f t="shared" ref="G78:G86" si="3">E78+F78</f>
        <v>1819</v>
      </c>
    </row>
    <row r="79" spans="1:7" ht="15.75">
      <c r="A79" s="218" t="s">
        <v>81</v>
      </c>
      <c r="B79" s="256" t="s">
        <v>70</v>
      </c>
      <c r="C79" s="257">
        <v>12132</v>
      </c>
      <c r="D79" s="243">
        <v>297</v>
      </c>
      <c r="E79" s="243">
        <v>1943</v>
      </c>
      <c r="F79" s="257">
        <v>25</v>
      </c>
      <c r="G79" s="257">
        <f t="shared" si="3"/>
        <v>1968</v>
      </c>
    </row>
    <row r="80" spans="1:7" ht="15.75">
      <c r="A80" s="218" t="s">
        <v>81</v>
      </c>
      <c r="B80" s="256" t="s">
        <v>71</v>
      </c>
      <c r="C80" s="257">
        <v>6125</v>
      </c>
      <c r="D80" s="243">
        <v>109</v>
      </c>
      <c r="E80" s="243">
        <v>956</v>
      </c>
      <c r="F80" s="257">
        <v>11</v>
      </c>
      <c r="G80" s="257">
        <f t="shared" si="3"/>
        <v>967</v>
      </c>
    </row>
    <row r="81" spans="1:7" ht="15.75">
      <c r="A81" s="218" t="s">
        <v>81</v>
      </c>
      <c r="B81" s="256" t="s">
        <v>72</v>
      </c>
      <c r="C81" s="257">
        <v>25102</v>
      </c>
      <c r="D81" s="243">
        <v>155</v>
      </c>
      <c r="E81" s="243">
        <v>2950</v>
      </c>
      <c r="F81" s="257">
        <v>19</v>
      </c>
      <c r="G81" s="257">
        <f t="shared" si="3"/>
        <v>2969</v>
      </c>
    </row>
    <row r="82" spans="1:7" ht="15.75">
      <c r="A82" s="218" t="s">
        <v>81</v>
      </c>
      <c r="B82" s="256" t="s">
        <v>73</v>
      </c>
      <c r="C82" s="257">
        <v>35725</v>
      </c>
      <c r="D82" s="243">
        <v>88</v>
      </c>
      <c r="E82" s="243">
        <v>3415</v>
      </c>
      <c r="F82" s="257">
        <v>9</v>
      </c>
      <c r="G82" s="257">
        <f t="shared" si="3"/>
        <v>3424</v>
      </c>
    </row>
    <row r="83" spans="1:7" ht="15.75">
      <c r="A83" s="218" t="s">
        <v>81</v>
      </c>
      <c r="B83" s="256" t="s">
        <v>74</v>
      </c>
      <c r="C83" s="257">
        <v>3251</v>
      </c>
      <c r="D83" s="243">
        <v>115</v>
      </c>
      <c r="E83" s="243">
        <v>4158</v>
      </c>
      <c r="F83" s="257">
        <v>12</v>
      </c>
      <c r="G83" s="257">
        <f t="shared" si="3"/>
        <v>4170</v>
      </c>
    </row>
    <row r="84" spans="1:7" ht="15.75">
      <c r="A84" s="218" t="s">
        <v>81</v>
      </c>
      <c r="B84" s="256" t="s">
        <v>75</v>
      </c>
      <c r="C84" s="257">
        <v>2295</v>
      </c>
      <c r="D84" s="243">
        <v>299</v>
      </c>
      <c r="E84" s="243">
        <v>1398</v>
      </c>
      <c r="F84" s="257">
        <v>28</v>
      </c>
      <c r="G84" s="257">
        <f t="shared" si="3"/>
        <v>1426</v>
      </c>
    </row>
    <row r="85" spans="1:7" ht="15.75">
      <c r="A85" s="218" t="s">
        <v>81</v>
      </c>
      <c r="B85" s="256" t="s">
        <v>76</v>
      </c>
      <c r="C85" s="257">
        <v>251405</v>
      </c>
      <c r="D85" s="243">
        <v>3514</v>
      </c>
      <c r="E85" s="243">
        <v>24520</v>
      </c>
      <c r="F85" s="257">
        <v>296</v>
      </c>
      <c r="G85" s="257">
        <f t="shared" si="3"/>
        <v>24816</v>
      </c>
    </row>
    <row r="86" spans="1:7" ht="15.75">
      <c r="A86" s="218" t="s">
        <v>81</v>
      </c>
      <c r="B86" s="256" t="s">
        <v>77</v>
      </c>
      <c r="C86" s="257">
        <v>131250</v>
      </c>
      <c r="D86" s="243">
        <v>2136</v>
      </c>
      <c r="E86" s="243">
        <v>22951</v>
      </c>
      <c r="F86" s="257">
        <v>159</v>
      </c>
      <c r="G86" s="257">
        <f t="shared" si="3"/>
        <v>23110</v>
      </c>
    </row>
    <row r="87" spans="1:7" ht="15.75">
      <c r="A87" s="218"/>
      <c r="B87" s="219" t="s">
        <v>370</v>
      </c>
      <c r="C87" s="258">
        <f>SUM(C78:C86)</f>
        <v>476846</v>
      </c>
      <c r="D87" s="247">
        <f>SUM(D78:D86)</f>
        <v>6911</v>
      </c>
      <c r="E87" s="247">
        <f>SUM(E78:E86)</f>
        <v>64094</v>
      </c>
      <c r="F87" s="258">
        <f>SUM(F78:F86)</f>
        <v>575</v>
      </c>
      <c r="G87" s="258">
        <f>SUM(G78:G86)</f>
        <v>64669</v>
      </c>
    </row>
    <row r="88" spans="1:7" ht="20.25" customHeight="1">
      <c r="A88" s="218"/>
      <c r="B88" s="219" t="s">
        <v>142</v>
      </c>
      <c r="C88" s="258">
        <f>C87+C77+C66+C53+C41+C27+C18</f>
        <v>12517558</v>
      </c>
      <c r="D88" s="258">
        <f>D87+D77+D66+D53+D41+D27+D18</f>
        <v>186912</v>
      </c>
      <c r="E88" s="258">
        <f>E87+E77+E66+E53+E41+E27+E18</f>
        <v>1498024</v>
      </c>
      <c r="F88" s="258">
        <f>F87+F77+F66+F53+F41+F27+F18</f>
        <v>14241</v>
      </c>
      <c r="G88" s="258">
        <f>F88+E88</f>
        <v>1512265</v>
      </c>
    </row>
  </sheetData>
  <mergeCells count="2">
    <mergeCell ref="A1:G1"/>
    <mergeCell ref="B2:G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D88"/>
  <sheetViews>
    <sheetView topLeftCell="A73" workbookViewId="0">
      <selection activeCell="B90" sqref="B90"/>
    </sheetView>
  </sheetViews>
  <sheetFormatPr defaultRowHeight="15"/>
  <cols>
    <col min="1" max="1" width="11.21875" style="188" bestFit="1" customWidth="1"/>
    <col min="2" max="2" width="25.5546875" style="188" bestFit="1" customWidth="1"/>
    <col min="3" max="3" width="12.5546875" style="188" customWidth="1"/>
    <col min="4" max="4" width="15.5546875" style="188" customWidth="1"/>
    <col min="5" max="16384" width="8.88671875" style="188"/>
  </cols>
  <sheetData>
    <row r="1" spans="1:4" ht="16.5" customHeight="1">
      <c r="A1" s="885" t="s">
        <v>417</v>
      </c>
      <c r="B1" s="885"/>
      <c r="C1" s="885"/>
      <c r="D1" s="885"/>
    </row>
    <row r="2" spans="1:4" ht="15.75">
      <c r="A2" s="231"/>
      <c r="B2" s="263"/>
      <c r="C2" s="264"/>
      <c r="D2" s="264" t="s">
        <v>401</v>
      </c>
    </row>
    <row r="3" spans="1:4" ht="31.5">
      <c r="A3" s="234" t="s">
        <v>357</v>
      </c>
      <c r="B3" s="234" t="s">
        <v>161</v>
      </c>
      <c r="C3" s="265" t="s">
        <v>402</v>
      </c>
      <c r="D3" s="265" t="s">
        <v>403</v>
      </c>
    </row>
    <row r="4" spans="1:4" ht="15.75">
      <c r="A4" s="227">
        <v>1</v>
      </c>
      <c r="B4" s="238" t="s">
        <v>1</v>
      </c>
      <c r="C4" s="243">
        <v>5928</v>
      </c>
      <c r="D4" s="243">
        <v>5008</v>
      </c>
    </row>
    <row r="5" spans="1:4" ht="15.75">
      <c r="A5" s="227">
        <v>1</v>
      </c>
      <c r="B5" s="238" t="s">
        <v>2</v>
      </c>
      <c r="C5" s="243">
        <v>11631</v>
      </c>
      <c r="D5" s="243">
        <v>8582</v>
      </c>
    </row>
    <row r="6" spans="1:4" ht="15.75">
      <c r="A6" s="227">
        <v>1</v>
      </c>
      <c r="B6" s="238" t="s">
        <v>3</v>
      </c>
      <c r="C6" s="243">
        <v>7611</v>
      </c>
      <c r="D6" s="243">
        <v>5652</v>
      </c>
    </row>
    <row r="7" spans="1:4" ht="15.75">
      <c r="A7" s="227">
        <v>1</v>
      </c>
      <c r="B7" s="238" t="s">
        <v>4</v>
      </c>
      <c r="C7" s="243">
        <v>1363</v>
      </c>
      <c r="D7" s="243">
        <v>1063</v>
      </c>
    </row>
    <row r="8" spans="1:4" ht="15.75">
      <c r="A8" s="227">
        <v>1</v>
      </c>
      <c r="B8" s="238" t="s">
        <v>5</v>
      </c>
      <c r="C8" s="243">
        <v>147</v>
      </c>
      <c r="D8" s="243">
        <v>110</v>
      </c>
    </row>
    <row r="9" spans="1:4" ht="15.75">
      <c r="A9" s="227">
        <v>1</v>
      </c>
      <c r="B9" s="238" t="s">
        <v>6</v>
      </c>
      <c r="C9" s="243">
        <v>7079</v>
      </c>
      <c r="D9" s="243">
        <v>5282</v>
      </c>
    </row>
    <row r="10" spans="1:4" ht="15.75">
      <c r="A10" s="227">
        <v>1</v>
      </c>
      <c r="B10" s="238" t="s">
        <v>7</v>
      </c>
      <c r="C10" s="243">
        <v>561</v>
      </c>
      <c r="D10" s="243">
        <v>391</v>
      </c>
    </row>
    <row r="11" spans="1:4" ht="15.75">
      <c r="A11" s="227">
        <v>1</v>
      </c>
      <c r="B11" s="238" t="s">
        <v>8</v>
      </c>
      <c r="C11" s="243">
        <v>17191</v>
      </c>
      <c r="D11" s="243">
        <v>12042</v>
      </c>
    </row>
    <row r="12" spans="1:4" ht="15.75">
      <c r="A12" s="227">
        <v>1</v>
      </c>
      <c r="B12" s="238" t="s">
        <v>9</v>
      </c>
      <c r="C12" s="243">
        <v>9163</v>
      </c>
      <c r="D12" s="243">
        <v>5963</v>
      </c>
    </row>
    <row r="13" spans="1:4" ht="15.75">
      <c r="A13" s="227">
        <v>1</v>
      </c>
      <c r="B13" s="238" t="s">
        <v>10</v>
      </c>
      <c r="C13" s="243">
        <v>9532</v>
      </c>
      <c r="D13" s="243">
        <v>6993</v>
      </c>
    </row>
    <row r="14" spans="1:4" ht="15.75">
      <c r="A14" s="227">
        <v>1</v>
      </c>
      <c r="B14" s="238" t="s">
        <v>11</v>
      </c>
      <c r="C14" s="243">
        <v>702</v>
      </c>
      <c r="D14" s="243">
        <v>518</v>
      </c>
    </row>
    <row r="15" spans="1:4" ht="15.75">
      <c r="A15" s="227">
        <v>1</v>
      </c>
      <c r="B15" s="238" t="s">
        <v>12</v>
      </c>
      <c r="C15" s="243">
        <v>38</v>
      </c>
      <c r="D15" s="243">
        <v>20</v>
      </c>
    </row>
    <row r="16" spans="1:4" ht="15.75">
      <c r="A16" s="227">
        <v>1</v>
      </c>
      <c r="B16" s="238" t="s">
        <v>13</v>
      </c>
      <c r="C16" s="243">
        <v>455</v>
      </c>
      <c r="D16" s="243">
        <v>342</v>
      </c>
    </row>
    <row r="17" spans="1:4" ht="15.75">
      <c r="A17" s="227">
        <v>1</v>
      </c>
      <c r="B17" s="238" t="s">
        <v>14</v>
      </c>
      <c r="C17" s="243">
        <v>4610</v>
      </c>
      <c r="D17" s="243">
        <v>3215</v>
      </c>
    </row>
    <row r="18" spans="1:4" ht="15.75">
      <c r="A18" s="218"/>
      <c r="B18" s="219" t="s">
        <v>109</v>
      </c>
      <c r="C18" s="260">
        <f>SUM(C4:C17)</f>
        <v>76011</v>
      </c>
      <c r="D18" s="260">
        <f>SUM(D4:D17)</f>
        <v>55181</v>
      </c>
    </row>
    <row r="19" spans="1:4" ht="15.75">
      <c r="A19" s="227">
        <v>2</v>
      </c>
      <c r="B19" s="238" t="s">
        <v>15</v>
      </c>
      <c r="C19" s="243">
        <v>2715</v>
      </c>
      <c r="D19" s="243">
        <v>1698</v>
      </c>
    </row>
    <row r="20" spans="1:4" ht="15.75">
      <c r="A20" s="227">
        <v>2</v>
      </c>
      <c r="B20" s="238" t="s">
        <v>16</v>
      </c>
      <c r="C20" s="243">
        <v>1132</v>
      </c>
      <c r="D20" s="243">
        <v>775</v>
      </c>
    </row>
    <row r="21" spans="1:4" ht="15.75">
      <c r="A21" s="227">
        <v>2</v>
      </c>
      <c r="B21" s="238" t="s">
        <v>17</v>
      </c>
      <c r="C21" s="243">
        <v>652</v>
      </c>
      <c r="D21" s="243">
        <v>485</v>
      </c>
    </row>
    <row r="22" spans="1:4" ht="15.75">
      <c r="A22" s="227">
        <v>2</v>
      </c>
      <c r="B22" s="238" t="s">
        <v>18</v>
      </c>
      <c r="C22" s="243">
        <v>645</v>
      </c>
      <c r="D22" s="243">
        <v>475</v>
      </c>
    </row>
    <row r="23" spans="1:4" ht="15.75">
      <c r="A23" s="227">
        <v>2</v>
      </c>
      <c r="B23" s="238" t="s">
        <v>19</v>
      </c>
      <c r="C23" s="243">
        <v>1192</v>
      </c>
      <c r="D23" s="243">
        <v>885</v>
      </c>
    </row>
    <row r="24" spans="1:4" ht="15.75">
      <c r="A24" s="227">
        <v>2</v>
      </c>
      <c r="B24" s="238" t="s">
        <v>20</v>
      </c>
      <c r="C24" s="243">
        <v>920</v>
      </c>
      <c r="D24" s="243">
        <v>686</v>
      </c>
    </row>
    <row r="25" spans="1:4" ht="15.75">
      <c r="A25" s="227">
        <v>2</v>
      </c>
      <c r="B25" s="238" t="s">
        <v>21</v>
      </c>
      <c r="C25" s="243">
        <v>335</v>
      </c>
      <c r="D25" s="243">
        <v>248</v>
      </c>
    </row>
    <row r="26" spans="1:4" ht="15.75">
      <c r="A26" s="227">
        <v>2</v>
      </c>
      <c r="B26" s="238" t="s">
        <v>22</v>
      </c>
      <c r="C26" s="243">
        <v>145</v>
      </c>
      <c r="D26" s="243">
        <v>105</v>
      </c>
    </row>
    <row r="27" spans="1:4" ht="15.75">
      <c r="A27" s="218"/>
      <c r="B27" s="219" t="s">
        <v>110</v>
      </c>
      <c r="C27" s="260">
        <f>SUM(C19:C26)</f>
        <v>7736</v>
      </c>
      <c r="D27" s="260">
        <f>SUM(D19:D26)</f>
        <v>5357</v>
      </c>
    </row>
    <row r="28" spans="1:4" ht="15.75">
      <c r="A28" s="227">
        <v>3</v>
      </c>
      <c r="B28" s="238" t="s">
        <v>28</v>
      </c>
      <c r="C28" s="243">
        <v>3892</v>
      </c>
      <c r="D28" s="243">
        <v>2132</v>
      </c>
    </row>
    <row r="29" spans="1:4" ht="15.75">
      <c r="A29" s="227">
        <v>3</v>
      </c>
      <c r="B29" s="238" t="s">
        <v>29</v>
      </c>
      <c r="C29" s="243">
        <v>2625</v>
      </c>
      <c r="D29" s="243">
        <v>1751</v>
      </c>
    </row>
    <row r="30" spans="1:4" ht="15.75">
      <c r="A30" s="227">
        <v>3</v>
      </c>
      <c r="B30" s="238" t="s">
        <v>30</v>
      </c>
      <c r="C30" s="243">
        <v>2393</v>
      </c>
      <c r="D30" s="243">
        <v>1615</v>
      </c>
    </row>
    <row r="31" spans="1:4" ht="15.75">
      <c r="A31" s="227">
        <v>3</v>
      </c>
      <c r="B31" s="238" t="s">
        <v>31</v>
      </c>
      <c r="C31" s="243">
        <v>1524</v>
      </c>
      <c r="D31" s="243">
        <v>1185</v>
      </c>
    </row>
    <row r="32" spans="1:4" ht="15.75">
      <c r="A32" s="227">
        <v>3</v>
      </c>
      <c r="B32" s="238" t="s">
        <v>32</v>
      </c>
      <c r="C32" s="243">
        <v>18961</v>
      </c>
      <c r="D32" s="243">
        <v>14565</v>
      </c>
    </row>
    <row r="33" spans="1:4" ht="15.75">
      <c r="A33" s="227">
        <v>3</v>
      </c>
      <c r="B33" s="238" t="s">
        <v>33</v>
      </c>
      <c r="C33" s="243">
        <v>7814</v>
      </c>
      <c r="D33" s="243">
        <v>5806</v>
      </c>
    </row>
    <row r="34" spans="1:4" ht="15.75">
      <c r="A34" s="227">
        <v>3</v>
      </c>
      <c r="B34" s="238" t="s">
        <v>34</v>
      </c>
      <c r="C34" s="243">
        <v>192</v>
      </c>
      <c r="D34" s="243">
        <v>48</v>
      </c>
    </row>
    <row r="35" spans="1:4" ht="15.75">
      <c r="A35" s="227">
        <v>3</v>
      </c>
      <c r="B35" s="238" t="s">
        <v>23</v>
      </c>
      <c r="C35" s="243">
        <v>11902</v>
      </c>
      <c r="D35" s="243">
        <v>9162</v>
      </c>
    </row>
    <row r="36" spans="1:4" ht="15.75">
      <c r="A36" s="227">
        <v>3</v>
      </c>
      <c r="B36" s="238" t="s">
        <v>24</v>
      </c>
      <c r="C36" s="243">
        <v>8154</v>
      </c>
      <c r="D36" s="243">
        <v>5999</v>
      </c>
    </row>
    <row r="37" spans="1:4" ht="15.75">
      <c r="A37" s="227">
        <v>3</v>
      </c>
      <c r="B37" s="238" t="s">
        <v>25</v>
      </c>
      <c r="C37" s="243">
        <v>10098</v>
      </c>
      <c r="D37" s="243">
        <v>6572</v>
      </c>
    </row>
    <row r="38" spans="1:4" ht="15.75">
      <c r="A38" s="227">
        <v>3</v>
      </c>
      <c r="B38" s="238" t="s">
        <v>26</v>
      </c>
      <c r="C38" s="243">
        <v>3681</v>
      </c>
      <c r="D38" s="243">
        <v>2678</v>
      </c>
    </row>
    <row r="39" spans="1:4" ht="15.75">
      <c r="A39" s="227">
        <v>3</v>
      </c>
      <c r="B39" s="238" t="s">
        <v>27</v>
      </c>
      <c r="C39" s="243">
        <v>321</v>
      </c>
      <c r="D39" s="243">
        <v>241</v>
      </c>
    </row>
    <row r="40" spans="1:4" ht="15.75">
      <c r="A40" s="227">
        <v>3</v>
      </c>
      <c r="B40" s="238" t="s">
        <v>35</v>
      </c>
      <c r="C40" s="243">
        <v>3875</v>
      </c>
      <c r="D40" s="243">
        <v>2856</v>
      </c>
    </row>
    <row r="41" spans="1:4" ht="15.75">
      <c r="A41" s="218"/>
      <c r="B41" s="219" t="s">
        <v>111</v>
      </c>
      <c r="C41" s="260">
        <f>SUM(C28:C40)</f>
        <v>75432</v>
      </c>
      <c r="D41" s="260">
        <f>SUM(D28:D40)</f>
        <v>54610</v>
      </c>
    </row>
    <row r="42" spans="1:4" ht="15.75">
      <c r="A42" s="218" t="s">
        <v>79</v>
      </c>
      <c r="B42" s="238" t="s">
        <v>36</v>
      </c>
      <c r="C42" s="243">
        <v>5864</v>
      </c>
      <c r="D42" s="243">
        <v>4569</v>
      </c>
    </row>
    <row r="43" spans="1:4" ht="15.75">
      <c r="A43" s="218" t="s">
        <v>79</v>
      </c>
      <c r="B43" s="238" t="s">
        <v>37</v>
      </c>
      <c r="C43" s="243">
        <v>6957</v>
      </c>
      <c r="D43" s="243">
        <v>4784</v>
      </c>
    </row>
    <row r="44" spans="1:4" ht="15.75">
      <c r="A44" s="218" t="s">
        <v>79</v>
      </c>
      <c r="B44" s="238" t="s">
        <v>38</v>
      </c>
      <c r="C44" s="243">
        <v>30483</v>
      </c>
      <c r="D44" s="243">
        <v>22586</v>
      </c>
    </row>
    <row r="45" spans="1:4" ht="15.75">
      <c r="A45" s="218" t="s">
        <v>79</v>
      </c>
      <c r="B45" s="238" t="s">
        <v>39</v>
      </c>
      <c r="C45" s="243">
        <v>16150</v>
      </c>
      <c r="D45" s="243">
        <v>12020</v>
      </c>
    </row>
    <row r="46" spans="1:4" ht="15.75">
      <c r="A46" s="218" t="s">
        <v>79</v>
      </c>
      <c r="B46" s="238" t="s">
        <v>40</v>
      </c>
      <c r="C46" s="243">
        <v>827</v>
      </c>
      <c r="D46" s="243">
        <v>613</v>
      </c>
    </row>
    <row r="47" spans="1:4" ht="15.75">
      <c r="A47" s="218" t="s">
        <v>79</v>
      </c>
      <c r="B47" s="238" t="s">
        <v>41</v>
      </c>
      <c r="C47" s="243">
        <v>19395</v>
      </c>
      <c r="D47" s="243">
        <v>14435</v>
      </c>
    </row>
    <row r="48" spans="1:4" ht="15.75">
      <c r="A48" s="218" t="s">
        <v>79</v>
      </c>
      <c r="B48" s="238" t="s">
        <v>42</v>
      </c>
      <c r="C48" s="243">
        <v>5506</v>
      </c>
      <c r="D48" s="243">
        <v>4097</v>
      </c>
    </row>
    <row r="49" spans="1:4" ht="15.75">
      <c r="A49" s="218" t="s">
        <v>79</v>
      </c>
      <c r="B49" s="238" t="s">
        <v>43</v>
      </c>
      <c r="C49" s="243">
        <v>2402</v>
      </c>
      <c r="D49" s="243">
        <v>1786</v>
      </c>
    </row>
    <row r="50" spans="1:4" ht="15.75">
      <c r="A50" s="218" t="s">
        <v>79</v>
      </c>
      <c r="B50" s="238" t="s">
        <v>44</v>
      </c>
      <c r="C50" s="243">
        <v>22224</v>
      </c>
      <c r="D50" s="243">
        <v>16533</v>
      </c>
    </row>
    <row r="51" spans="1:4" ht="15.75">
      <c r="A51" s="218" t="s">
        <v>79</v>
      </c>
      <c r="B51" s="238" t="s">
        <v>45</v>
      </c>
      <c r="C51" s="243">
        <v>7331</v>
      </c>
      <c r="D51" s="243">
        <v>6448</v>
      </c>
    </row>
    <row r="52" spans="1:4" ht="15.75">
      <c r="A52" s="218" t="s">
        <v>79</v>
      </c>
      <c r="B52" s="238" t="s">
        <v>404</v>
      </c>
      <c r="C52" s="243">
        <v>3933</v>
      </c>
      <c r="D52" s="243">
        <v>3402</v>
      </c>
    </row>
    <row r="53" spans="1:4" ht="15.75">
      <c r="A53" s="218"/>
      <c r="B53" s="219" t="s">
        <v>363</v>
      </c>
      <c r="C53" s="260">
        <f>SUM(C42:C52)</f>
        <v>121072</v>
      </c>
      <c r="D53" s="260">
        <f>SUM(D42:D52)</f>
        <v>91273</v>
      </c>
    </row>
    <row r="54" spans="1:4" ht="15.75">
      <c r="A54" s="227">
        <v>5</v>
      </c>
      <c r="B54" s="238" t="s">
        <v>51</v>
      </c>
      <c r="C54" s="243">
        <v>4499</v>
      </c>
      <c r="D54" s="243">
        <v>3351</v>
      </c>
    </row>
    <row r="55" spans="1:4" ht="15.75">
      <c r="A55" s="227">
        <v>5</v>
      </c>
      <c r="B55" s="238" t="s">
        <v>52</v>
      </c>
      <c r="C55" s="243">
        <v>18045</v>
      </c>
      <c r="D55" s="243">
        <v>13416</v>
      </c>
    </row>
    <row r="56" spans="1:4" ht="15.75">
      <c r="A56" s="227">
        <v>5</v>
      </c>
      <c r="B56" s="238" t="s">
        <v>47</v>
      </c>
      <c r="C56" s="243">
        <v>2653</v>
      </c>
      <c r="D56" s="243">
        <v>1971</v>
      </c>
    </row>
    <row r="57" spans="1:4" ht="15.75">
      <c r="A57" s="227">
        <v>5</v>
      </c>
      <c r="B57" s="238" t="s">
        <v>48</v>
      </c>
      <c r="C57" s="243">
        <v>7033</v>
      </c>
      <c r="D57" s="243">
        <v>5278</v>
      </c>
    </row>
    <row r="58" spans="1:4" ht="15.75">
      <c r="A58" s="227">
        <v>5</v>
      </c>
      <c r="B58" s="238" t="s">
        <v>49</v>
      </c>
      <c r="C58" s="243">
        <v>555</v>
      </c>
      <c r="D58" s="243">
        <v>414</v>
      </c>
    </row>
    <row r="59" spans="1:4" ht="15.75">
      <c r="A59" s="227">
        <v>5</v>
      </c>
      <c r="B59" s="238" t="s">
        <v>365</v>
      </c>
      <c r="C59" s="243">
        <v>13715</v>
      </c>
      <c r="D59" s="243">
        <v>9991</v>
      </c>
    </row>
    <row r="60" spans="1:4" ht="15.75">
      <c r="A60" s="227">
        <v>5</v>
      </c>
      <c r="B60" s="238" t="s">
        <v>58</v>
      </c>
      <c r="C60" s="243">
        <v>15802</v>
      </c>
      <c r="D60" s="243">
        <v>11824</v>
      </c>
    </row>
    <row r="61" spans="1:4" ht="15.75">
      <c r="A61" s="227">
        <v>5</v>
      </c>
      <c r="B61" s="238" t="s">
        <v>57</v>
      </c>
      <c r="C61" s="243">
        <v>14215</v>
      </c>
      <c r="D61" s="243">
        <v>10971</v>
      </c>
    </row>
    <row r="62" spans="1:4" ht="15.75">
      <c r="A62" s="227">
        <v>5</v>
      </c>
      <c r="B62" s="238" t="s">
        <v>53</v>
      </c>
      <c r="C62" s="243">
        <v>23846</v>
      </c>
      <c r="D62" s="243">
        <v>17665</v>
      </c>
    </row>
    <row r="63" spans="1:4" ht="15.75">
      <c r="A63" s="227">
        <v>5</v>
      </c>
      <c r="B63" s="238" t="s">
        <v>54</v>
      </c>
      <c r="C63" s="243">
        <v>11825</v>
      </c>
      <c r="D63" s="243">
        <v>8625</v>
      </c>
    </row>
    <row r="64" spans="1:4" ht="15.75">
      <c r="A64" s="227">
        <v>5</v>
      </c>
      <c r="B64" s="238" t="s">
        <v>55</v>
      </c>
      <c r="C64" s="243">
        <v>12024</v>
      </c>
      <c r="D64" s="243">
        <v>9674</v>
      </c>
    </row>
    <row r="65" spans="1:4" ht="15.75">
      <c r="A65" s="227">
        <v>5</v>
      </c>
      <c r="B65" s="238" t="s">
        <v>380</v>
      </c>
      <c r="C65" s="243">
        <v>3824</v>
      </c>
      <c r="D65" s="243">
        <v>3822</v>
      </c>
    </row>
    <row r="66" spans="1:4" ht="15.75">
      <c r="A66" s="218"/>
      <c r="B66" s="219" t="s">
        <v>157</v>
      </c>
      <c r="C66" s="260">
        <f>SUM(C54:C65)</f>
        <v>128036</v>
      </c>
      <c r="D66" s="260">
        <f>SUM(D54:D65)</f>
        <v>97002</v>
      </c>
    </row>
    <row r="67" spans="1:4" ht="15.75">
      <c r="A67" s="218" t="s">
        <v>80</v>
      </c>
      <c r="B67" s="238" t="s">
        <v>59</v>
      </c>
      <c r="C67" s="243">
        <v>34119</v>
      </c>
      <c r="D67" s="243">
        <v>25181</v>
      </c>
    </row>
    <row r="68" spans="1:4" ht="15.75">
      <c r="A68" s="218" t="s">
        <v>80</v>
      </c>
      <c r="B68" s="238" t="s">
        <v>60</v>
      </c>
      <c r="C68" s="243">
        <v>47151</v>
      </c>
      <c r="D68" s="243">
        <v>34258</v>
      </c>
    </row>
    <row r="69" spans="1:4" ht="15.75">
      <c r="A69" s="218" t="s">
        <v>80</v>
      </c>
      <c r="B69" s="238" t="s">
        <v>61</v>
      </c>
      <c r="C69" s="243">
        <v>29522</v>
      </c>
      <c r="D69" s="243">
        <v>21964</v>
      </c>
    </row>
    <row r="70" spans="1:4" ht="15.75">
      <c r="A70" s="218" t="s">
        <v>80</v>
      </c>
      <c r="B70" s="238" t="s">
        <v>62</v>
      </c>
      <c r="C70" s="243">
        <v>70758</v>
      </c>
      <c r="D70" s="243">
        <v>55867</v>
      </c>
    </row>
    <row r="71" spans="1:4" ht="15.75">
      <c r="A71" s="218" t="s">
        <v>80</v>
      </c>
      <c r="B71" s="238" t="s">
        <v>63</v>
      </c>
      <c r="C71" s="243">
        <v>33615</v>
      </c>
      <c r="D71" s="243">
        <v>23155</v>
      </c>
    </row>
    <row r="72" spans="1:4" ht="15.75">
      <c r="A72" s="218" t="s">
        <v>80</v>
      </c>
      <c r="B72" s="238" t="s">
        <v>365</v>
      </c>
      <c r="C72" s="243">
        <v>13614</v>
      </c>
      <c r="D72" s="243">
        <v>8915</v>
      </c>
    </row>
    <row r="73" spans="1:4" ht="15.75">
      <c r="A73" s="218" t="s">
        <v>80</v>
      </c>
      <c r="B73" s="238" t="s">
        <v>65</v>
      </c>
      <c r="C73" s="243">
        <v>15363</v>
      </c>
      <c r="D73" s="243">
        <v>11450</v>
      </c>
    </row>
    <row r="74" spans="1:4" ht="15.75">
      <c r="A74" s="218" t="s">
        <v>80</v>
      </c>
      <c r="B74" s="238" t="s">
        <v>66</v>
      </c>
      <c r="C74" s="243">
        <v>24324</v>
      </c>
      <c r="D74" s="243">
        <v>18075</v>
      </c>
    </row>
    <row r="75" spans="1:4" ht="15.75">
      <c r="A75" s="218" t="s">
        <v>80</v>
      </c>
      <c r="B75" s="238" t="s">
        <v>67</v>
      </c>
      <c r="C75" s="243">
        <v>14775</v>
      </c>
      <c r="D75" s="243">
        <v>10982</v>
      </c>
    </row>
    <row r="76" spans="1:4" ht="15.75">
      <c r="A76" s="218" t="s">
        <v>80</v>
      </c>
      <c r="B76" s="238" t="s">
        <v>68</v>
      </c>
      <c r="C76" s="243">
        <v>6948</v>
      </c>
      <c r="D76" s="243">
        <v>5120</v>
      </c>
    </row>
    <row r="77" spans="1:4" ht="15.75">
      <c r="A77" s="218"/>
      <c r="B77" s="219" t="s">
        <v>368</v>
      </c>
      <c r="C77" s="260">
        <f>SUM(C67:C76)</f>
        <v>290189</v>
      </c>
      <c r="D77" s="260">
        <f>SUM(D67:D76)</f>
        <v>214967</v>
      </c>
    </row>
    <row r="78" spans="1:4" ht="15.75">
      <c r="A78" s="218" t="s">
        <v>81</v>
      </c>
      <c r="B78" s="238" t="s">
        <v>69</v>
      </c>
      <c r="C78" s="243">
        <v>21251</v>
      </c>
      <c r="D78" s="243">
        <v>15789</v>
      </c>
    </row>
    <row r="79" spans="1:4" ht="15.75">
      <c r="A79" s="218" t="s">
        <v>81</v>
      </c>
      <c r="B79" s="238" t="s">
        <v>70</v>
      </c>
      <c r="C79" s="243">
        <v>25236</v>
      </c>
      <c r="D79" s="243">
        <v>18744</v>
      </c>
    </row>
    <row r="80" spans="1:4" ht="15.75">
      <c r="A80" s="218" t="s">
        <v>81</v>
      </c>
      <c r="B80" s="238" t="s">
        <v>71</v>
      </c>
      <c r="C80" s="243">
        <v>22779</v>
      </c>
      <c r="D80" s="243">
        <v>16965</v>
      </c>
    </row>
    <row r="81" spans="1:4" ht="15.75">
      <c r="A81" s="218" t="s">
        <v>81</v>
      </c>
      <c r="B81" s="238" t="s">
        <v>72</v>
      </c>
      <c r="C81" s="243">
        <v>2991</v>
      </c>
      <c r="D81" s="243">
        <v>2354</v>
      </c>
    </row>
    <row r="82" spans="1:4" ht="15.75">
      <c r="A82" s="218" t="s">
        <v>81</v>
      </c>
      <c r="B82" s="238" t="s">
        <v>73</v>
      </c>
      <c r="C82" s="243">
        <v>674</v>
      </c>
      <c r="D82" s="243">
        <v>496</v>
      </c>
    </row>
    <row r="83" spans="1:4" ht="15.75">
      <c r="A83" s="218" t="s">
        <v>81</v>
      </c>
      <c r="B83" s="238" t="s">
        <v>74</v>
      </c>
      <c r="C83" s="243">
        <v>748</v>
      </c>
      <c r="D83" s="243">
        <v>555</v>
      </c>
    </row>
    <row r="84" spans="1:4" ht="15.75">
      <c r="A84" s="218" t="s">
        <v>81</v>
      </c>
      <c r="B84" s="238" t="s">
        <v>75</v>
      </c>
      <c r="C84" s="243">
        <v>458</v>
      </c>
      <c r="D84" s="243">
        <v>320</v>
      </c>
    </row>
    <row r="85" spans="1:4" ht="15.75">
      <c r="A85" s="218" t="s">
        <v>81</v>
      </c>
      <c r="B85" s="238" t="s">
        <v>76</v>
      </c>
      <c r="C85" s="243">
        <v>20125</v>
      </c>
      <c r="D85" s="243">
        <v>15024</v>
      </c>
    </row>
    <row r="86" spans="1:4" ht="15.75">
      <c r="A86" s="218" t="s">
        <v>81</v>
      </c>
      <c r="B86" s="238" t="s">
        <v>77</v>
      </c>
      <c r="C86" s="243">
        <v>8011</v>
      </c>
      <c r="D86" s="243">
        <v>6002</v>
      </c>
    </row>
    <row r="87" spans="1:4" ht="15.75">
      <c r="A87" s="218"/>
      <c r="B87" s="219" t="s">
        <v>370</v>
      </c>
      <c r="C87" s="247">
        <f>SUM(C78:C86)</f>
        <v>102273</v>
      </c>
      <c r="D87" s="247">
        <f>SUM(D78:D86)</f>
        <v>76249</v>
      </c>
    </row>
    <row r="88" spans="1:4" ht="20.25" customHeight="1">
      <c r="A88" s="218"/>
      <c r="B88" s="219" t="s">
        <v>142</v>
      </c>
      <c r="C88" s="247">
        <f>C87+C77+C66+C53+C41+C27+C18</f>
        <v>800749</v>
      </c>
      <c r="D88" s="247">
        <f>D87+D77+D66+D53+D41+D27+D18</f>
        <v>594639</v>
      </c>
    </row>
  </sheetData>
  <mergeCells count="1">
    <mergeCell ref="A1:D1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B36"/>
  <sheetViews>
    <sheetView topLeftCell="A13" workbookViewId="0">
      <selection activeCell="B10" sqref="B10"/>
    </sheetView>
  </sheetViews>
  <sheetFormatPr defaultColWidth="7.109375" defaultRowHeight="15.75"/>
  <cols>
    <col min="1" max="1" width="18.6640625" style="189" customWidth="1"/>
    <col min="2" max="2" width="16.44140625" style="189" bestFit="1" customWidth="1"/>
    <col min="3" max="16384" width="7.109375" style="189"/>
  </cols>
  <sheetData>
    <row r="1" spans="1:2">
      <c r="A1" s="266" t="s">
        <v>405</v>
      </c>
    </row>
    <row r="2" spans="1:2">
      <c r="A2" s="263"/>
      <c r="B2" s="267" t="s">
        <v>406</v>
      </c>
    </row>
    <row r="3" spans="1:2">
      <c r="A3" s="268" t="s">
        <v>161</v>
      </c>
      <c r="B3" s="268" t="s">
        <v>407</v>
      </c>
    </row>
    <row r="4" spans="1:2">
      <c r="A4" s="256" t="s">
        <v>1</v>
      </c>
      <c r="B4" s="269">
        <v>3642</v>
      </c>
    </row>
    <row r="5" spans="1:2">
      <c r="A5" s="256" t="s">
        <v>2</v>
      </c>
      <c r="B5" s="269">
        <v>2514</v>
      </c>
    </row>
    <row r="6" spans="1:2">
      <c r="A6" s="256" t="s">
        <v>3</v>
      </c>
      <c r="B6" s="269">
        <v>12587</v>
      </c>
    </row>
    <row r="7" spans="1:2">
      <c r="A7" s="256" t="s">
        <v>4</v>
      </c>
      <c r="B7" s="269">
        <v>1084</v>
      </c>
    </row>
    <row r="8" spans="1:2">
      <c r="A8" s="256" t="s">
        <v>5</v>
      </c>
      <c r="B8" s="269">
        <v>164</v>
      </c>
    </row>
    <row r="9" spans="1:2">
      <c r="A9" s="256" t="s">
        <v>8</v>
      </c>
      <c r="B9" s="269">
        <v>890</v>
      </c>
    </row>
    <row r="10" spans="1:2">
      <c r="A10" s="256" t="s">
        <v>9</v>
      </c>
      <c r="B10" s="269">
        <v>347</v>
      </c>
    </row>
    <row r="11" spans="1:2">
      <c r="A11" s="256" t="s">
        <v>10</v>
      </c>
      <c r="B11" s="269">
        <v>757</v>
      </c>
    </row>
    <row r="12" spans="1:2">
      <c r="A12" s="256" t="s">
        <v>23</v>
      </c>
      <c r="B12" s="269">
        <v>5151</v>
      </c>
    </row>
    <row r="13" spans="1:2">
      <c r="A13" s="256" t="s">
        <v>24</v>
      </c>
      <c r="B13" s="269">
        <v>4642</v>
      </c>
    </row>
    <row r="14" spans="1:2">
      <c r="A14" s="256" t="s">
        <v>25</v>
      </c>
      <c r="B14" s="269">
        <v>229</v>
      </c>
    </row>
    <row r="15" spans="1:2">
      <c r="A15" s="256" t="s">
        <v>26</v>
      </c>
      <c r="B15" s="269">
        <v>523</v>
      </c>
    </row>
    <row r="16" spans="1:2">
      <c r="A16" s="256" t="s">
        <v>32</v>
      </c>
      <c r="B16" s="269">
        <f>'[2]Livestok Population'!J12</f>
        <v>922</v>
      </c>
    </row>
    <row r="17" spans="1:2">
      <c r="A17" s="256" t="s">
        <v>33</v>
      </c>
      <c r="B17" s="269">
        <v>186</v>
      </c>
    </row>
    <row r="18" spans="1:2">
      <c r="A18" s="256" t="s">
        <v>36</v>
      </c>
      <c r="B18" s="269">
        <v>3484</v>
      </c>
    </row>
    <row r="19" spans="1:2">
      <c r="A19" s="256" t="s">
        <v>37</v>
      </c>
      <c r="B19" s="269">
        <v>6406</v>
      </c>
    </row>
    <row r="20" spans="1:2">
      <c r="A20" s="256" t="s">
        <v>38</v>
      </c>
      <c r="B20" s="269">
        <v>4659</v>
      </c>
    </row>
    <row r="21" spans="1:2">
      <c r="A21" s="256" t="s">
        <v>39</v>
      </c>
      <c r="B21" s="269">
        <v>56</v>
      </c>
    </row>
    <row r="22" spans="1:2">
      <c r="A22" s="256" t="s">
        <v>41</v>
      </c>
      <c r="B22" s="269">
        <v>525</v>
      </c>
    </row>
    <row r="23" spans="1:2">
      <c r="A23" s="256" t="s">
        <v>44</v>
      </c>
      <c r="B23" s="269">
        <v>342</v>
      </c>
    </row>
    <row r="24" spans="1:2">
      <c r="A24" s="256" t="s">
        <v>59</v>
      </c>
      <c r="B24" s="269">
        <v>6501</v>
      </c>
    </row>
    <row r="25" spans="1:2">
      <c r="A25" s="256" t="s">
        <v>60</v>
      </c>
      <c r="B25" s="269">
        <v>2148</v>
      </c>
    </row>
    <row r="26" spans="1:2">
      <c r="A26" s="256" t="s">
        <v>61</v>
      </c>
      <c r="B26" s="269">
        <v>9005</v>
      </c>
    </row>
    <row r="27" spans="1:2">
      <c r="A27" s="256" t="s">
        <v>62</v>
      </c>
      <c r="B27" s="269">
        <v>1473</v>
      </c>
    </row>
    <row r="28" spans="1:2">
      <c r="A28" s="256" t="s">
        <v>63</v>
      </c>
      <c r="B28" s="269">
        <v>512</v>
      </c>
    </row>
    <row r="29" spans="1:2">
      <c r="A29" s="256" t="s">
        <v>408</v>
      </c>
      <c r="B29" s="269">
        <v>14</v>
      </c>
    </row>
    <row r="30" spans="1:2">
      <c r="A30" s="256" t="s">
        <v>409</v>
      </c>
      <c r="B30" s="269">
        <v>31</v>
      </c>
    </row>
    <row r="31" spans="1:2">
      <c r="A31" s="256" t="s">
        <v>69</v>
      </c>
      <c r="B31" s="269">
        <v>89</v>
      </c>
    </row>
    <row r="32" spans="1:2">
      <c r="A32" s="256" t="s">
        <v>70</v>
      </c>
      <c r="B32" s="269">
        <v>392</v>
      </c>
    </row>
    <row r="33" spans="1:2">
      <c r="A33" s="256" t="s">
        <v>71</v>
      </c>
      <c r="B33" s="269">
        <v>703</v>
      </c>
    </row>
    <row r="34" spans="1:2">
      <c r="A34" s="268" t="s">
        <v>213</v>
      </c>
      <c r="B34" s="270">
        <f>SUM(B4:B33)</f>
        <v>69978</v>
      </c>
    </row>
    <row r="35" spans="1:2">
      <c r="B35" s="271"/>
    </row>
    <row r="36" spans="1:2">
      <c r="B36" s="271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B60"/>
  <sheetViews>
    <sheetView workbookViewId="0">
      <selection activeCell="I27" sqref="I27"/>
    </sheetView>
  </sheetViews>
  <sheetFormatPr defaultRowHeight="15"/>
  <cols>
    <col min="1" max="1" width="21.21875" style="188" customWidth="1"/>
    <col min="2" max="2" width="14.77734375" style="188" customWidth="1"/>
    <col min="3" max="16384" width="8.88671875" style="188"/>
  </cols>
  <sheetData>
    <row r="1" spans="1:2" ht="15.75">
      <c r="A1" s="272" t="s">
        <v>410</v>
      </c>
      <c r="B1" s="272"/>
    </row>
    <row r="2" spans="1:2" ht="15.75">
      <c r="A2" s="273"/>
      <c r="B2" s="240" t="s">
        <v>326</v>
      </c>
    </row>
    <row r="3" spans="1:2" ht="15.75">
      <c r="A3" s="274" t="s">
        <v>161</v>
      </c>
      <c r="B3" s="220" t="s">
        <v>411</v>
      </c>
    </row>
    <row r="4" spans="1:2" ht="15.75">
      <c r="A4" s="228" t="s">
        <v>1</v>
      </c>
      <c r="B4" s="275">
        <v>949</v>
      </c>
    </row>
    <row r="5" spans="1:2" ht="15.75">
      <c r="A5" s="228" t="s">
        <v>2</v>
      </c>
      <c r="B5" s="275">
        <v>598</v>
      </c>
    </row>
    <row r="6" spans="1:2" ht="15.75">
      <c r="A6" s="228" t="s">
        <v>3</v>
      </c>
      <c r="B6" s="275">
        <v>511</v>
      </c>
    </row>
    <row r="7" spans="1:2" ht="15.75">
      <c r="A7" s="228" t="s">
        <v>4</v>
      </c>
      <c r="B7" s="275">
        <v>887</v>
      </c>
    </row>
    <row r="8" spans="1:2" ht="15.75">
      <c r="A8" s="228" t="s">
        <v>5</v>
      </c>
      <c r="B8" s="275">
        <v>881</v>
      </c>
    </row>
    <row r="9" spans="1:2" ht="15.75">
      <c r="A9" s="228" t="s">
        <v>6</v>
      </c>
      <c r="B9" s="275">
        <v>702</v>
      </c>
    </row>
    <row r="10" spans="1:2" ht="15.75">
      <c r="A10" s="228" t="s">
        <v>7</v>
      </c>
      <c r="B10" s="275">
        <v>609</v>
      </c>
    </row>
    <row r="11" spans="1:2" ht="15.75">
      <c r="A11" s="228" t="s">
        <v>8</v>
      </c>
      <c r="B11" s="275">
        <v>506</v>
      </c>
    </row>
    <row r="12" spans="1:2" ht="15.75">
      <c r="A12" s="228" t="s">
        <v>9</v>
      </c>
      <c r="B12" s="275">
        <v>953</v>
      </c>
    </row>
    <row r="13" spans="1:2" ht="15.75">
      <c r="A13" s="228" t="s">
        <v>10</v>
      </c>
      <c r="B13" s="275">
        <v>1875</v>
      </c>
    </row>
    <row r="14" spans="1:2" ht="15.75">
      <c r="A14" s="228" t="s">
        <v>11</v>
      </c>
      <c r="B14" s="275">
        <v>2816</v>
      </c>
    </row>
    <row r="15" spans="1:2" ht="15.75">
      <c r="A15" s="228" t="s">
        <v>12</v>
      </c>
      <c r="B15" s="275">
        <v>2870</v>
      </c>
    </row>
    <row r="16" spans="1:2" ht="15.75">
      <c r="A16" s="228" t="s">
        <v>14</v>
      </c>
      <c r="B16" s="275">
        <v>3276</v>
      </c>
    </row>
    <row r="17" spans="1:2" ht="15.75">
      <c r="A17" s="228" t="s">
        <v>24</v>
      </c>
      <c r="B17" s="275">
        <v>1244</v>
      </c>
    </row>
    <row r="18" spans="1:2" ht="15.75">
      <c r="A18" s="228" t="s">
        <v>31</v>
      </c>
      <c r="B18" s="275">
        <v>2256</v>
      </c>
    </row>
    <row r="19" spans="1:2" ht="15.75">
      <c r="A19" s="228" t="s">
        <v>30</v>
      </c>
      <c r="B19" s="275">
        <v>1896</v>
      </c>
    </row>
    <row r="20" spans="1:2" ht="15.75">
      <c r="A20" s="228" t="s">
        <v>33</v>
      </c>
      <c r="B20" s="275">
        <v>2523</v>
      </c>
    </row>
    <row r="21" spans="1:2" ht="15.75">
      <c r="A21" s="228" t="s">
        <v>28</v>
      </c>
      <c r="B21" s="275">
        <v>1958</v>
      </c>
    </row>
    <row r="22" spans="1:2" ht="15.75">
      <c r="A22" s="228" t="s">
        <v>412</v>
      </c>
      <c r="B22" s="275">
        <v>350</v>
      </c>
    </row>
    <row r="23" spans="1:2" ht="15.75">
      <c r="A23" s="228" t="s">
        <v>34</v>
      </c>
      <c r="B23" s="275">
        <v>118</v>
      </c>
    </row>
    <row r="24" spans="1:2" ht="15.75">
      <c r="A24" s="228" t="s">
        <v>21</v>
      </c>
      <c r="B24" s="275">
        <v>65</v>
      </c>
    </row>
    <row r="25" spans="1:2" ht="15.75">
      <c r="A25" s="228" t="s">
        <v>36</v>
      </c>
      <c r="B25" s="275">
        <v>22</v>
      </c>
    </row>
    <row r="26" spans="1:2" ht="15.75">
      <c r="A26" s="228" t="s">
        <v>38</v>
      </c>
      <c r="B26" s="275">
        <v>2245</v>
      </c>
    </row>
    <row r="27" spans="1:2" ht="15.75">
      <c r="A27" s="228" t="s">
        <v>39</v>
      </c>
      <c r="B27" s="275">
        <v>950</v>
      </c>
    </row>
    <row r="28" spans="1:2" ht="15.75">
      <c r="A28" s="228" t="s">
        <v>40</v>
      </c>
      <c r="B28" s="275">
        <v>1611</v>
      </c>
    </row>
    <row r="29" spans="1:2" ht="15.75">
      <c r="A29" s="228" t="s">
        <v>41</v>
      </c>
      <c r="B29" s="275">
        <v>2652</v>
      </c>
    </row>
    <row r="30" spans="1:2" ht="15.75">
      <c r="A30" s="228" t="s">
        <v>42</v>
      </c>
      <c r="B30" s="275">
        <v>1458</v>
      </c>
    </row>
    <row r="31" spans="1:2" ht="15.75">
      <c r="A31" s="228" t="s">
        <v>43</v>
      </c>
      <c r="B31" s="275">
        <v>1395</v>
      </c>
    </row>
    <row r="32" spans="1:2" ht="15.75">
      <c r="A32" s="228" t="s">
        <v>47</v>
      </c>
      <c r="B32" s="275">
        <v>1985</v>
      </c>
    </row>
    <row r="33" spans="1:2" ht="15.75">
      <c r="A33" s="228" t="s">
        <v>44</v>
      </c>
      <c r="B33" s="275">
        <v>1914</v>
      </c>
    </row>
    <row r="34" spans="1:2" ht="15.75">
      <c r="A34" s="228" t="s">
        <v>45</v>
      </c>
      <c r="B34" s="275">
        <v>2615</v>
      </c>
    </row>
    <row r="35" spans="1:2" ht="15.75">
      <c r="A35" s="228" t="s">
        <v>48</v>
      </c>
      <c r="B35" s="275">
        <v>1432</v>
      </c>
    </row>
    <row r="36" spans="1:2" ht="15.75">
      <c r="A36" s="228" t="s">
        <v>49</v>
      </c>
      <c r="B36" s="275">
        <v>1263</v>
      </c>
    </row>
    <row r="37" spans="1:2" ht="15.75">
      <c r="A37" s="228" t="s">
        <v>404</v>
      </c>
      <c r="B37" s="275">
        <v>715</v>
      </c>
    </row>
    <row r="38" spans="1:2" ht="15.75">
      <c r="A38" s="228" t="s">
        <v>380</v>
      </c>
      <c r="B38" s="275">
        <v>814</v>
      </c>
    </row>
    <row r="39" spans="1:2" ht="15.75">
      <c r="A39" s="228" t="s">
        <v>51</v>
      </c>
      <c r="B39" s="275">
        <v>1231</v>
      </c>
    </row>
    <row r="40" spans="1:2" ht="15.75">
      <c r="A40" s="228" t="s">
        <v>52</v>
      </c>
      <c r="B40" s="275">
        <v>1650</v>
      </c>
    </row>
    <row r="41" spans="1:2" ht="15.75">
      <c r="A41" s="228" t="s">
        <v>59</v>
      </c>
      <c r="B41" s="275">
        <v>315</v>
      </c>
    </row>
    <row r="42" spans="1:2" ht="15.75">
      <c r="A42" s="228" t="s">
        <v>60</v>
      </c>
      <c r="B42" s="275">
        <v>190</v>
      </c>
    </row>
    <row r="43" spans="1:2" ht="15.75">
      <c r="A43" s="228" t="s">
        <v>62</v>
      </c>
      <c r="B43" s="275">
        <v>1325</v>
      </c>
    </row>
    <row r="44" spans="1:2" ht="15.75">
      <c r="A44" s="228" t="s">
        <v>61</v>
      </c>
      <c r="B44" s="275">
        <v>591</v>
      </c>
    </row>
    <row r="45" spans="1:2" ht="15.75">
      <c r="A45" s="228" t="s">
        <v>63</v>
      </c>
      <c r="B45" s="275">
        <v>410</v>
      </c>
    </row>
    <row r="46" spans="1:2" ht="15.75">
      <c r="A46" s="228" t="s">
        <v>365</v>
      </c>
      <c r="B46" s="275">
        <v>1506</v>
      </c>
    </row>
    <row r="47" spans="1:2" ht="15.75">
      <c r="A47" s="228" t="s">
        <v>365</v>
      </c>
      <c r="B47" s="275">
        <v>1413</v>
      </c>
    </row>
    <row r="48" spans="1:2" ht="15.75">
      <c r="A48" s="228" t="s">
        <v>66</v>
      </c>
      <c r="B48" s="275">
        <v>1256</v>
      </c>
    </row>
    <row r="49" spans="1:2" ht="15.75">
      <c r="A49" s="228" t="s">
        <v>68</v>
      </c>
      <c r="B49" s="275">
        <v>3852</v>
      </c>
    </row>
    <row r="50" spans="1:2" ht="15.75">
      <c r="A50" s="228" t="s">
        <v>67</v>
      </c>
      <c r="B50" s="275">
        <v>1953</v>
      </c>
    </row>
    <row r="51" spans="1:2" ht="15.75">
      <c r="A51" s="228" t="s">
        <v>69</v>
      </c>
      <c r="B51" s="275">
        <v>576</v>
      </c>
    </row>
    <row r="52" spans="1:2" ht="15.75">
      <c r="A52" s="228" t="s">
        <v>70</v>
      </c>
      <c r="B52" s="275">
        <v>395</v>
      </c>
    </row>
    <row r="53" spans="1:2" ht="15.75">
      <c r="A53" s="228" t="s">
        <v>71</v>
      </c>
      <c r="B53" s="275">
        <v>851</v>
      </c>
    </row>
    <row r="54" spans="1:2" ht="15.75">
      <c r="A54" s="228" t="s">
        <v>72</v>
      </c>
      <c r="B54" s="275">
        <v>1246</v>
      </c>
    </row>
    <row r="55" spans="1:2" ht="15.75">
      <c r="A55" s="228" t="s">
        <v>73</v>
      </c>
      <c r="B55" s="275">
        <v>1376</v>
      </c>
    </row>
    <row r="56" spans="1:2" ht="15.75">
      <c r="A56" s="228" t="s">
        <v>74</v>
      </c>
      <c r="B56" s="275">
        <v>285</v>
      </c>
    </row>
    <row r="57" spans="1:2" ht="15.75">
      <c r="A57" s="228" t="s">
        <v>75</v>
      </c>
      <c r="B57" s="275">
        <v>1493</v>
      </c>
    </row>
    <row r="58" spans="1:2" ht="15.75">
      <c r="A58" s="276" t="s">
        <v>76</v>
      </c>
      <c r="B58" s="275">
        <v>2159</v>
      </c>
    </row>
    <row r="59" spans="1:2" ht="15.75">
      <c r="A59" s="276" t="s">
        <v>77</v>
      </c>
      <c r="B59" s="275">
        <v>2753</v>
      </c>
    </row>
    <row r="60" spans="1:2" ht="15.75">
      <c r="A60" s="274" t="s">
        <v>213</v>
      </c>
      <c r="B60" s="277">
        <f>SUM(B4:B59)</f>
        <v>75740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B58"/>
  <sheetViews>
    <sheetView workbookViewId="0">
      <selection activeCell="B25" sqref="B25"/>
    </sheetView>
  </sheetViews>
  <sheetFormatPr defaultRowHeight="15"/>
  <cols>
    <col min="1" max="1" width="23.77734375" style="188" customWidth="1"/>
    <col min="2" max="2" width="32.6640625" style="188" customWidth="1"/>
    <col min="3" max="16384" width="8.88671875" style="188"/>
  </cols>
  <sheetData>
    <row r="1" spans="1:2" ht="15.75" customHeight="1">
      <c r="A1" s="890" t="s">
        <v>413</v>
      </c>
      <c r="B1" s="890"/>
    </row>
    <row r="2" spans="1:2" ht="15.75">
      <c r="A2" s="273"/>
      <c r="B2" s="240" t="s">
        <v>326</v>
      </c>
    </row>
    <row r="3" spans="1:2" ht="15.75">
      <c r="A3" s="274" t="s">
        <v>161</v>
      </c>
      <c r="B3" s="274" t="s">
        <v>414</v>
      </c>
    </row>
    <row r="4" spans="1:2" ht="15.75">
      <c r="A4" s="278" t="s">
        <v>1</v>
      </c>
      <c r="B4" s="279">
        <v>352</v>
      </c>
    </row>
    <row r="5" spans="1:2" ht="15.75">
      <c r="A5" s="278" t="s">
        <v>2</v>
      </c>
      <c r="B5" s="279">
        <v>301</v>
      </c>
    </row>
    <row r="6" spans="1:2" ht="15.75">
      <c r="A6" s="278" t="s">
        <v>3</v>
      </c>
      <c r="B6" s="279">
        <v>1214</v>
      </c>
    </row>
    <row r="7" spans="1:2" ht="15.75">
      <c r="A7" s="278" t="s">
        <v>4</v>
      </c>
      <c r="B7" s="279">
        <v>22</v>
      </c>
    </row>
    <row r="8" spans="1:2" ht="15.75">
      <c r="A8" s="278" t="s">
        <v>5</v>
      </c>
      <c r="B8" s="279">
        <v>1845</v>
      </c>
    </row>
    <row r="9" spans="1:2" ht="15.75">
      <c r="A9" s="278" t="s">
        <v>415</v>
      </c>
      <c r="B9" s="279">
        <v>44</v>
      </c>
    </row>
    <row r="10" spans="1:2" ht="15.75">
      <c r="A10" s="278" t="s">
        <v>8</v>
      </c>
      <c r="B10" s="279">
        <v>211</v>
      </c>
    </row>
    <row r="11" spans="1:2" ht="15.75">
      <c r="A11" s="278" t="s">
        <v>9</v>
      </c>
      <c r="B11" s="279">
        <v>149</v>
      </c>
    </row>
    <row r="12" spans="1:2" ht="15.75">
      <c r="A12" s="278" t="s">
        <v>10</v>
      </c>
      <c r="B12" s="279">
        <v>145</v>
      </c>
    </row>
    <row r="13" spans="1:2" ht="15.75">
      <c r="A13" s="278" t="s">
        <v>11</v>
      </c>
      <c r="B13" s="279">
        <v>1116</v>
      </c>
    </row>
    <row r="14" spans="1:2" ht="15.75">
      <c r="A14" s="278" t="s">
        <v>12</v>
      </c>
      <c r="B14" s="279">
        <v>45</v>
      </c>
    </row>
    <row r="15" spans="1:2" ht="15.75">
      <c r="A15" s="278" t="s">
        <v>13</v>
      </c>
      <c r="B15" s="279">
        <v>61</v>
      </c>
    </row>
    <row r="16" spans="1:2" ht="15.75">
      <c r="A16" s="278" t="s">
        <v>14</v>
      </c>
      <c r="B16" s="279">
        <v>62</v>
      </c>
    </row>
    <row r="17" spans="1:2" ht="15.75">
      <c r="A17" s="278" t="s">
        <v>32</v>
      </c>
      <c r="B17" s="279">
        <v>950</v>
      </c>
    </row>
    <row r="18" spans="1:2" ht="15.75">
      <c r="A18" s="278" t="s">
        <v>30</v>
      </c>
      <c r="B18" s="279">
        <v>265</v>
      </c>
    </row>
    <row r="19" spans="1:2" ht="15.75">
      <c r="A19" s="278" t="s">
        <v>21</v>
      </c>
      <c r="B19" s="279">
        <v>305</v>
      </c>
    </row>
    <row r="20" spans="1:2" ht="15.75">
      <c r="A20" s="278" t="s">
        <v>35</v>
      </c>
      <c r="B20" s="279">
        <v>15</v>
      </c>
    </row>
    <row r="21" spans="1:2" ht="15.75">
      <c r="A21" s="278" t="s">
        <v>36</v>
      </c>
      <c r="B21" s="279">
        <v>450</v>
      </c>
    </row>
    <row r="22" spans="1:2" ht="15.75">
      <c r="A22" s="278" t="s">
        <v>37</v>
      </c>
      <c r="B22" s="279">
        <v>1876</v>
      </c>
    </row>
    <row r="23" spans="1:2" ht="15.75">
      <c r="A23" s="278" t="s">
        <v>38</v>
      </c>
      <c r="B23" s="279">
        <v>920</v>
      </c>
    </row>
    <row r="24" spans="1:2" ht="15.75">
      <c r="A24" s="278" t="s">
        <v>39</v>
      </c>
      <c r="B24" s="279">
        <v>20</v>
      </c>
    </row>
    <row r="25" spans="1:2" ht="15.75">
      <c r="A25" s="278" t="s">
        <v>40</v>
      </c>
      <c r="B25" s="279">
        <v>30</v>
      </c>
    </row>
    <row r="26" spans="1:2" ht="15.75">
      <c r="A26" s="278" t="s">
        <v>41</v>
      </c>
      <c r="B26" s="279">
        <v>345</v>
      </c>
    </row>
    <row r="27" spans="1:2" ht="15.75">
      <c r="A27" s="278" t="s">
        <v>42</v>
      </c>
      <c r="B27" s="279">
        <v>846</v>
      </c>
    </row>
    <row r="28" spans="1:2" ht="15.75">
      <c r="A28" s="278" t="s">
        <v>43</v>
      </c>
      <c r="B28" s="279">
        <v>25</v>
      </c>
    </row>
    <row r="29" spans="1:2" ht="15.75">
      <c r="A29" s="278" t="s">
        <v>44</v>
      </c>
      <c r="B29" s="279">
        <v>545</v>
      </c>
    </row>
    <row r="30" spans="1:2" ht="15.75">
      <c r="A30" s="278" t="s">
        <v>48</v>
      </c>
      <c r="B30" s="279">
        <v>31</v>
      </c>
    </row>
    <row r="31" spans="1:2" ht="15.75">
      <c r="A31" s="228" t="s">
        <v>404</v>
      </c>
      <c r="B31" s="279">
        <v>14</v>
      </c>
    </row>
    <row r="32" spans="1:2" ht="15.75">
      <c r="A32" s="228" t="s">
        <v>380</v>
      </c>
      <c r="B32" s="279">
        <v>16</v>
      </c>
    </row>
    <row r="33" spans="1:2" ht="15.75">
      <c r="A33" s="228" t="s">
        <v>51</v>
      </c>
      <c r="B33" s="279">
        <v>91</v>
      </c>
    </row>
    <row r="34" spans="1:2" ht="15.75">
      <c r="A34" s="228" t="s">
        <v>52</v>
      </c>
      <c r="B34" s="279">
        <v>945</v>
      </c>
    </row>
    <row r="35" spans="1:2" ht="15.75">
      <c r="A35" s="228" t="s">
        <v>59</v>
      </c>
      <c r="B35" s="279">
        <v>6804</v>
      </c>
    </row>
    <row r="36" spans="1:2" ht="15.75">
      <c r="A36" s="228" t="s">
        <v>60</v>
      </c>
      <c r="B36" s="279">
        <v>4992</v>
      </c>
    </row>
    <row r="37" spans="1:2" ht="15.75">
      <c r="A37" s="228" t="s">
        <v>62</v>
      </c>
      <c r="B37" s="279">
        <v>6512</v>
      </c>
    </row>
    <row r="38" spans="1:2" ht="15.75">
      <c r="A38" s="228" t="s">
        <v>61</v>
      </c>
      <c r="B38" s="279">
        <v>4165</v>
      </c>
    </row>
    <row r="39" spans="1:2" ht="15.75">
      <c r="A39" s="228" t="s">
        <v>63</v>
      </c>
      <c r="B39" s="279">
        <v>1275</v>
      </c>
    </row>
    <row r="40" spans="1:2" ht="15.75">
      <c r="A40" s="228" t="s">
        <v>365</v>
      </c>
      <c r="B40" s="279">
        <v>937</v>
      </c>
    </row>
    <row r="41" spans="1:2" ht="15.75">
      <c r="A41" s="228" t="s">
        <v>365</v>
      </c>
      <c r="B41" s="279">
        <v>814</v>
      </c>
    </row>
    <row r="42" spans="1:2" ht="15.75">
      <c r="A42" s="228" t="s">
        <v>58</v>
      </c>
      <c r="B42" s="279">
        <v>125</v>
      </c>
    </row>
    <row r="43" spans="1:2" ht="15.75">
      <c r="A43" s="228" t="s">
        <v>57</v>
      </c>
      <c r="B43" s="279">
        <v>12</v>
      </c>
    </row>
    <row r="44" spans="1:2" ht="15.75">
      <c r="A44" s="228" t="s">
        <v>65</v>
      </c>
      <c r="B44" s="279">
        <v>265</v>
      </c>
    </row>
    <row r="45" spans="1:2" ht="15.75">
      <c r="A45" s="228" t="s">
        <v>66</v>
      </c>
      <c r="B45" s="279">
        <v>11456</v>
      </c>
    </row>
    <row r="46" spans="1:2" ht="15.75">
      <c r="A46" s="228" t="s">
        <v>67</v>
      </c>
      <c r="B46" s="279">
        <v>155</v>
      </c>
    </row>
    <row r="47" spans="1:2" ht="15.75">
      <c r="A47" s="228" t="s">
        <v>68</v>
      </c>
      <c r="B47" s="279">
        <v>265</v>
      </c>
    </row>
    <row r="48" spans="1:2" ht="15.75">
      <c r="A48" s="228" t="s">
        <v>53</v>
      </c>
      <c r="B48" s="279">
        <v>314</v>
      </c>
    </row>
    <row r="49" spans="1:2" ht="15.75">
      <c r="A49" s="228" t="s">
        <v>54</v>
      </c>
      <c r="B49" s="279">
        <v>1020</v>
      </c>
    </row>
    <row r="50" spans="1:2" ht="15.75">
      <c r="A50" s="228" t="s">
        <v>55</v>
      </c>
      <c r="B50" s="279">
        <v>621</v>
      </c>
    </row>
    <row r="51" spans="1:2" ht="15.75">
      <c r="A51" s="228" t="s">
        <v>69</v>
      </c>
      <c r="B51" s="279">
        <v>1654</v>
      </c>
    </row>
    <row r="52" spans="1:2" ht="15.75">
      <c r="A52" s="228" t="s">
        <v>70</v>
      </c>
      <c r="B52" s="279">
        <v>706</v>
      </c>
    </row>
    <row r="53" spans="1:2" ht="15.75">
      <c r="A53" s="228" t="s">
        <v>71</v>
      </c>
      <c r="B53" s="279">
        <v>428</v>
      </c>
    </row>
    <row r="54" spans="1:2" ht="15.75">
      <c r="A54" s="228" t="s">
        <v>72</v>
      </c>
      <c r="B54" s="279">
        <v>1544</v>
      </c>
    </row>
    <row r="55" spans="1:2" ht="15.75">
      <c r="A55" s="228" t="s">
        <v>73</v>
      </c>
      <c r="B55" s="279">
        <v>48</v>
      </c>
    </row>
    <row r="56" spans="1:2" ht="15.75">
      <c r="A56" s="228" t="s">
        <v>74</v>
      </c>
      <c r="B56" s="279">
        <v>475</v>
      </c>
    </row>
    <row r="57" spans="1:2" ht="15.75">
      <c r="A57" s="228" t="s">
        <v>75</v>
      </c>
      <c r="B57" s="279">
        <v>248</v>
      </c>
    </row>
    <row r="58" spans="1:2" ht="15.75">
      <c r="A58" s="274" t="s">
        <v>213</v>
      </c>
      <c r="B58" s="280">
        <f>SUM(B4:B57)</f>
        <v>58091</v>
      </c>
    </row>
  </sheetData>
  <mergeCells count="1">
    <mergeCell ref="A1:B1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P33"/>
  <sheetViews>
    <sheetView topLeftCell="A4" workbookViewId="0">
      <selection activeCell="H16" sqref="H16"/>
    </sheetView>
  </sheetViews>
  <sheetFormatPr defaultRowHeight="15"/>
  <cols>
    <col min="1" max="1" width="46.5546875" style="188" bestFit="1" customWidth="1"/>
    <col min="2" max="2" width="6" style="188" bestFit="1" customWidth="1"/>
    <col min="3" max="3" width="8.88671875" style="188"/>
    <col min="4" max="4" width="6.6640625" style="188" bestFit="1" customWidth="1"/>
    <col min="5" max="5" width="6.77734375" style="188" bestFit="1" customWidth="1"/>
    <col min="6" max="256" width="8.88671875" style="188"/>
    <col min="257" max="257" width="46.5546875" style="188" bestFit="1" customWidth="1"/>
    <col min="258" max="258" width="6" style="188" bestFit="1" customWidth="1"/>
    <col min="259" max="259" width="8.88671875" style="188"/>
    <col min="260" max="260" width="6.6640625" style="188" bestFit="1" customWidth="1"/>
    <col min="261" max="261" width="6.77734375" style="188" bestFit="1" customWidth="1"/>
    <col min="262" max="512" width="8.88671875" style="188"/>
    <col min="513" max="513" width="46.5546875" style="188" bestFit="1" customWidth="1"/>
    <col min="514" max="514" width="6" style="188" bestFit="1" customWidth="1"/>
    <col min="515" max="515" width="8.88671875" style="188"/>
    <col min="516" max="516" width="6.6640625" style="188" bestFit="1" customWidth="1"/>
    <col min="517" max="517" width="6.77734375" style="188" bestFit="1" customWidth="1"/>
    <col min="518" max="768" width="8.88671875" style="188"/>
    <col min="769" max="769" width="46.5546875" style="188" bestFit="1" customWidth="1"/>
    <col min="770" max="770" width="6" style="188" bestFit="1" customWidth="1"/>
    <col min="771" max="771" width="8.88671875" style="188"/>
    <col min="772" max="772" width="6.6640625" style="188" bestFit="1" customWidth="1"/>
    <col min="773" max="773" width="6.77734375" style="188" bestFit="1" customWidth="1"/>
    <col min="774" max="1024" width="8.88671875" style="188"/>
    <col min="1025" max="1025" width="46.5546875" style="188" bestFit="1" customWidth="1"/>
    <col min="1026" max="1026" width="6" style="188" bestFit="1" customWidth="1"/>
    <col min="1027" max="1027" width="8.88671875" style="188"/>
    <col min="1028" max="1028" width="6.6640625" style="188" bestFit="1" customWidth="1"/>
    <col min="1029" max="1029" width="6.77734375" style="188" bestFit="1" customWidth="1"/>
    <col min="1030" max="1280" width="8.88671875" style="188"/>
    <col min="1281" max="1281" width="46.5546875" style="188" bestFit="1" customWidth="1"/>
    <col min="1282" max="1282" width="6" style="188" bestFit="1" customWidth="1"/>
    <col min="1283" max="1283" width="8.88671875" style="188"/>
    <col min="1284" max="1284" width="6.6640625" style="188" bestFit="1" customWidth="1"/>
    <col min="1285" max="1285" width="6.77734375" style="188" bestFit="1" customWidth="1"/>
    <col min="1286" max="1536" width="8.88671875" style="188"/>
    <col min="1537" max="1537" width="46.5546875" style="188" bestFit="1" customWidth="1"/>
    <col min="1538" max="1538" width="6" style="188" bestFit="1" customWidth="1"/>
    <col min="1539" max="1539" width="8.88671875" style="188"/>
    <col min="1540" max="1540" width="6.6640625" style="188" bestFit="1" customWidth="1"/>
    <col min="1541" max="1541" width="6.77734375" style="188" bestFit="1" customWidth="1"/>
    <col min="1542" max="1792" width="8.88671875" style="188"/>
    <col min="1793" max="1793" width="46.5546875" style="188" bestFit="1" customWidth="1"/>
    <col min="1794" max="1794" width="6" style="188" bestFit="1" customWidth="1"/>
    <col min="1795" max="1795" width="8.88671875" style="188"/>
    <col min="1796" max="1796" width="6.6640625" style="188" bestFit="1" customWidth="1"/>
    <col min="1797" max="1797" width="6.77734375" style="188" bestFit="1" customWidth="1"/>
    <col min="1798" max="2048" width="8.88671875" style="188"/>
    <col min="2049" max="2049" width="46.5546875" style="188" bestFit="1" customWidth="1"/>
    <col min="2050" max="2050" width="6" style="188" bestFit="1" customWidth="1"/>
    <col min="2051" max="2051" width="8.88671875" style="188"/>
    <col min="2052" max="2052" width="6.6640625" style="188" bestFit="1" customWidth="1"/>
    <col min="2053" max="2053" width="6.77734375" style="188" bestFit="1" customWidth="1"/>
    <col min="2054" max="2304" width="8.88671875" style="188"/>
    <col min="2305" max="2305" width="46.5546875" style="188" bestFit="1" customWidth="1"/>
    <col min="2306" max="2306" width="6" style="188" bestFit="1" customWidth="1"/>
    <col min="2307" max="2307" width="8.88671875" style="188"/>
    <col min="2308" max="2308" width="6.6640625" style="188" bestFit="1" customWidth="1"/>
    <col min="2309" max="2309" width="6.77734375" style="188" bestFit="1" customWidth="1"/>
    <col min="2310" max="2560" width="8.88671875" style="188"/>
    <col min="2561" max="2561" width="46.5546875" style="188" bestFit="1" customWidth="1"/>
    <col min="2562" max="2562" width="6" style="188" bestFit="1" customWidth="1"/>
    <col min="2563" max="2563" width="8.88671875" style="188"/>
    <col min="2564" max="2564" width="6.6640625" style="188" bestFit="1" customWidth="1"/>
    <col min="2565" max="2565" width="6.77734375" style="188" bestFit="1" customWidth="1"/>
    <col min="2566" max="2816" width="8.88671875" style="188"/>
    <col min="2817" max="2817" width="46.5546875" style="188" bestFit="1" customWidth="1"/>
    <col min="2818" max="2818" width="6" style="188" bestFit="1" customWidth="1"/>
    <col min="2819" max="2819" width="8.88671875" style="188"/>
    <col min="2820" max="2820" width="6.6640625" style="188" bestFit="1" customWidth="1"/>
    <col min="2821" max="2821" width="6.77734375" style="188" bestFit="1" customWidth="1"/>
    <col min="2822" max="3072" width="8.88671875" style="188"/>
    <col min="3073" max="3073" width="46.5546875" style="188" bestFit="1" customWidth="1"/>
    <col min="3074" max="3074" width="6" style="188" bestFit="1" customWidth="1"/>
    <col min="3075" max="3075" width="8.88671875" style="188"/>
    <col min="3076" max="3076" width="6.6640625" style="188" bestFit="1" customWidth="1"/>
    <col min="3077" max="3077" width="6.77734375" style="188" bestFit="1" customWidth="1"/>
    <col min="3078" max="3328" width="8.88671875" style="188"/>
    <col min="3329" max="3329" width="46.5546875" style="188" bestFit="1" customWidth="1"/>
    <col min="3330" max="3330" width="6" style="188" bestFit="1" customWidth="1"/>
    <col min="3331" max="3331" width="8.88671875" style="188"/>
    <col min="3332" max="3332" width="6.6640625" style="188" bestFit="1" customWidth="1"/>
    <col min="3333" max="3333" width="6.77734375" style="188" bestFit="1" customWidth="1"/>
    <col min="3334" max="3584" width="8.88671875" style="188"/>
    <col min="3585" max="3585" width="46.5546875" style="188" bestFit="1" customWidth="1"/>
    <col min="3586" max="3586" width="6" style="188" bestFit="1" customWidth="1"/>
    <col min="3587" max="3587" width="8.88671875" style="188"/>
    <col min="3588" max="3588" width="6.6640625" style="188" bestFit="1" customWidth="1"/>
    <col min="3589" max="3589" width="6.77734375" style="188" bestFit="1" customWidth="1"/>
    <col min="3590" max="3840" width="8.88671875" style="188"/>
    <col min="3841" max="3841" width="46.5546875" style="188" bestFit="1" customWidth="1"/>
    <col min="3842" max="3842" width="6" style="188" bestFit="1" customWidth="1"/>
    <col min="3843" max="3843" width="8.88671875" style="188"/>
    <col min="3844" max="3844" width="6.6640625" style="188" bestFit="1" customWidth="1"/>
    <col min="3845" max="3845" width="6.77734375" style="188" bestFit="1" customWidth="1"/>
    <col min="3846" max="4096" width="8.88671875" style="188"/>
    <col min="4097" max="4097" width="46.5546875" style="188" bestFit="1" customWidth="1"/>
    <col min="4098" max="4098" width="6" style="188" bestFit="1" customWidth="1"/>
    <col min="4099" max="4099" width="8.88671875" style="188"/>
    <col min="4100" max="4100" width="6.6640625" style="188" bestFit="1" customWidth="1"/>
    <col min="4101" max="4101" width="6.77734375" style="188" bestFit="1" customWidth="1"/>
    <col min="4102" max="4352" width="8.88671875" style="188"/>
    <col min="4353" max="4353" width="46.5546875" style="188" bestFit="1" customWidth="1"/>
    <col min="4354" max="4354" width="6" style="188" bestFit="1" customWidth="1"/>
    <col min="4355" max="4355" width="8.88671875" style="188"/>
    <col min="4356" max="4356" width="6.6640625" style="188" bestFit="1" customWidth="1"/>
    <col min="4357" max="4357" width="6.77734375" style="188" bestFit="1" customWidth="1"/>
    <col min="4358" max="4608" width="8.88671875" style="188"/>
    <col min="4609" max="4609" width="46.5546875" style="188" bestFit="1" customWidth="1"/>
    <col min="4610" max="4610" width="6" style="188" bestFit="1" customWidth="1"/>
    <col min="4611" max="4611" width="8.88671875" style="188"/>
    <col min="4612" max="4612" width="6.6640625" style="188" bestFit="1" customWidth="1"/>
    <col min="4613" max="4613" width="6.77734375" style="188" bestFit="1" customWidth="1"/>
    <col min="4614" max="4864" width="8.88671875" style="188"/>
    <col min="4865" max="4865" width="46.5546875" style="188" bestFit="1" customWidth="1"/>
    <col min="4866" max="4866" width="6" style="188" bestFit="1" customWidth="1"/>
    <col min="4867" max="4867" width="8.88671875" style="188"/>
    <col min="4868" max="4868" width="6.6640625" style="188" bestFit="1" customWidth="1"/>
    <col min="4869" max="4869" width="6.77734375" style="188" bestFit="1" customWidth="1"/>
    <col min="4870" max="5120" width="8.88671875" style="188"/>
    <col min="5121" max="5121" width="46.5546875" style="188" bestFit="1" customWidth="1"/>
    <col min="5122" max="5122" width="6" style="188" bestFit="1" customWidth="1"/>
    <col min="5123" max="5123" width="8.88671875" style="188"/>
    <col min="5124" max="5124" width="6.6640625" style="188" bestFit="1" customWidth="1"/>
    <col min="5125" max="5125" width="6.77734375" style="188" bestFit="1" customWidth="1"/>
    <col min="5126" max="5376" width="8.88671875" style="188"/>
    <col min="5377" max="5377" width="46.5546875" style="188" bestFit="1" customWidth="1"/>
    <col min="5378" max="5378" width="6" style="188" bestFit="1" customWidth="1"/>
    <col min="5379" max="5379" width="8.88671875" style="188"/>
    <col min="5380" max="5380" width="6.6640625" style="188" bestFit="1" customWidth="1"/>
    <col min="5381" max="5381" width="6.77734375" style="188" bestFit="1" customWidth="1"/>
    <col min="5382" max="5632" width="8.88671875" style="188"/>
    <col min="5633" max="5633" width="46.5546875" style="188" bestFit="1" customWidth="1"/>
    <col min="5634" max="5634" width="6" style="188" bestFit="1" customWidth="1"/>
    <col min="5635" max="5635" width="8.88671875" style="188"/>
    <col min="5636" max="5636" width="6.6640625" style="188" bestFit="1" customWidth="1"/>
    <col min="5637" max="5637" width="6.77734375" style="188" bestFit="1" customWidth="1"/>
    <col min="5638" max="5888" width="8.88671875" style="188"/>
    <col min="5889" max="5889" width="46.5546875" style="188" bestFit="1" customWidth="1"/>
    <col min="5890" max="5890" width="6" style="188" bestFit="1" customWidth="1"/>
    <col min="5891" max="5891" width="8.88671875" style="188"/>
    <col min="5892" max="5892" width="6.6640625" style="188" bestFit="1" customWidth="1"/>
    <col min="5893" max="5893" width="6.77734375" style="188" bestFit="1" customWidth="1"/>
    <col min="5894" max="6144" width="8.88671875" style="188"/>
    <col min="6145" max="6145" width="46.5546875" style="188" bestFit="1" customWidth="1"/>
    <col min="6146" max="6146" width="6" style="188" bestFit="1" customWidth="1"/>
    <col min="6147" max="6147" width="8.88671875" style="188"/>
    <col min="6148" max="6148" width="6.6640625" style="188" bestFit="1" customWidth="1"/>
    <col min="6149" max="6149" width="6.77734375" style="188" bestFit="1" customWidth="1"/>
    <col min="6150" max="6400" width="8.88671875" style="188"/>
    <col min="6401" max="6401" width="46.5546875" style="188" bestFit="1" customWidth="1"/>
    <col min="6402" max="6402" width="6" style="188" bestFit="1" customWidth="1"/>
    <col min="6403" max="6403" width="8.88671875" style="188"/>
    <col min="6404" max="6404" width="6.6640625" style="188" bestFit="1" customWidth="1"/>
    <col min="6405" max="6405" width="6.77734375" style="188" bestFit="1" customWidth="1"/>
    <col min="6406" max="6656" width="8.88671875" style="188"/>
    <col min="6657" max="6657" width="46.5546875" style="188" bestFit="1" customWidth="1"/>
    <col min="6658" max="6658" width="6" style="188" bestFit="1" customWidth="1"/>
    <col min="6659" max="6659" width="8.88671875" style="188"/>
    <col min="6660" max="6660" width="6.6640625" style="188" bestFit="1" customWidth="1"/>
    <col min="6661" max="6661" width="6.77734375" style="188" bestFit="1" customWidth="1"/>
    <col min="6662" max="6912" width="8.88671875" style="188"/>
    <col min="6913" max="6913" width="46.5546875" style="188" bestFit="1" customWidth="1"/>
    <col min="6914" max="6914" width="6" style="188" bestFit="1" customWidth="1"/>
    <col min="6915" max="6915" width="8.88671875" style="188"/>
    <col min="6916" max="6916" width="6.6640625" style="188" bestFit="1" customWidth="1"/>
    <col min="6917" max="6917" width="6.77734375" style="188" bestFit="1" customWidth="1"/>
    <col min="6918" max="7168" width="8.88671875" style="188"/>
    <col min="7169" max="7169" width="46.5546875" style="188" bestFit="1" customWidth="1"/>
    <col min="7170" max="7170" width="6" style="188" bestFit="1" customWidth="1"/>
    <col min="7171" max="7171" width="8.88671875" style="188"/>
    <col min="7172" max="7172" width="6.6640625" style="188" bestFit="1" customWidth="1"/>
    <col min="7173" max="7173" width="6.77734375" style="188" bestFit="1" customWidth="1"/>
    <col min="7174" max="7424" width="8.88671875" style="188"/>
    <col min="7425" max="7425" width="46.5546875" style="188" bestFit="1" customWidth="1"/>
    <col min="7426" max="7426" width="6" style="188" bestFit="1" customWidth="1"/>
    <col min="7427" max="7427" width="8.88671875" style="188"/>
    <col min="7428" max="7428" width="6.6640625" style="188" bestFit="1" customWidth="1"/>
    <col min="7429" max="7429" width="6.77734375" style="188" bestFit="1" customWidth="1"/>
    <col min="7430" max="7680" width="8.88671875" style="188"/>
    <col min="7681" max="7681" width="46.5546875" style="188" bestFit="1" customWidth="1"/>
    <col min="7682" max="7682" width="6" style="188" bestFit="1" customWidth="1"/>
    <col min="7683" max="7683" width="8.88671875" style="188"/>
    <col min="7684" max="7684" width="6.6640625" style="188" bestFit="1" customWidth="1"/>
    <col min="7685" max="7685" width="6.77734375" style="188" bestFit="1" customWidth="1"/>
    <col min="7686" max="7936" width="8.88671875" style="188"/>
    <col min="7937" max="7937" width="46.5546875" style="188" bestFit="1" customWidth="1"/>
    <col min="7938" max="7938" width="6" style="188" bestFit="1" customWidth="1"/>
    <col min="7939" max="7939" width="8.88671875" style="188"/>
    <col min="7940" max="7940" width="6.6640625" style="188" bestFit="1" customWidth="1"/>
    <col min="7941" max="7941" width="6.77734375" style="188" bestFit="1" customWidth="1"/>
    <col min="7942" max="8192" width="8.88671875" style="188"/>
    <col min="8193" max="8193" width="46.5546875" style="188" bestFit="1" customWidth="1"/>
    <col min="8194" max="8194" width="6" style="188" bestFit="1" customWidth="1"/>
    <col min="8195" max="8195" width="8.88671875" style="188"/>
    <col min="8196" max="8196" width="6.6640625" style="188" bestFit="1" customWidth="1"/>
    <col min="8197" max="8197" width="6.77734375" style="188" bestFit="1" customWidth="1"/>
    <col min="8198" max="8448" width="8.88671875" style="188"/>
    <col min="8449" max="8449" width="46.5546875" style="188" bestFit="1" customWidth="1"/>
    <col min="8450" max="8450" width="6" style="188" bestFit="1" customWidth="1"/>
    <col min="8451" max="8451" width="8.88671875" style="188"/>
    <col min="8452" max="8452" width="6.6640625" style="188" bestFit="1" customWidth="1"/>
    <col min="8453" max="8453" width="6.77734375" style="188" bestFit="1" customWidth="1"/>
    <col min="8454" max="8704" width="8.88671875" style="188"/>
    <col min="8705" max="8705" width="46.5546875" style="188" bestFit="1" customWidth="1"/>
    <col min="8706" max="8706" width="6" style="188" bestFit="1" customWidth="1"/>
    <col min="8707" max="8707" width="8.88671875" style="188"/>
    <col min="8708" max="8708" width="6.6640625" style="188" bestFit="1" customWidth="1"/>
    <col min="8709" max="8709" width="6.77734375" style="188" bestFit="1" customWidth="1"/>
    <col min="8710" max="8960" width="8.88671875" style="188"/>
    <col min="8961" max="8961" width="46.5546875" style="188" bestFit="1" customWidth="1"/>
    <col min="8962" max="8962" width="6" style="188" bestFit="1" customWidth="1"/>
    <col min="8963" max="8963" width="8.88671875" style="188"/>
    <col min="8964" max="8964" width="6.6640625" style="188" bestFit="1" customWidth="1"/>
    <col min="8965" max="8965" width="6.77734375" style="188" bestFit="1" customWidth="1"/>
    <col min="8966" max="9216" width="8.88671875" style="188"/>
    <col min="9217" max="9217" width="46.5546875" style="188" bestFit="1" customWidth="1"/>
    <col min="9218" max="9218" width="6" style="188" bestFit="1" customWidth="1"/>
    <col min="9219" max="9219" width="8.88671875" style="188"/>
    <col min="9220" max="9220" width="6.6640625" style="188" bestFit="1" customWidth="1"/>
    <col min="9221" max="9221" width="6.77734375" style="188" bestFit="1" customWidth="1"/>
    <col min="9222" max="9472" width="8.88671875" style="188"/>
    <col min="9473" max="9473" width="46.5546875" style="188" bestFit="1" customWidth="1"/>
    <col min="9474" max="9474" width="6" style="188" bestFit="1" customWidth="1"/>
    <col min="9475" max="9475" width="8.88671875" style="188"/>
    <col min="9476" max="9476" width="6.6640625" style="188" bestFit="1" customWidth="1"/>
    <col min="9477" max="9477" width="6.77734375" style="188" bestFit="1" customWidth="1"/>
    <col min="9478" max="9728" width="8.88671875" style="188"/>
    <col min="9729" max="9729" width="46.5546875" style="188" bestFit="1" customWidth="1"/>
    <col min="9730" max="9730" width="6" style="188" bestFit="1" customWidth="1"/>
    <col min="9731" max="9731" width="8.88671875" style="188"/>
    <col min="9732" max="9732" width="6.6640625" style="188" bestFit="1" customWidth="1"/>
    <col min="9733" max="9733" width="6.77734375" style="188" bestFit="1" customWidth="1"/>
    <col min="9734" max="9984" width="8.88671875" style="188"/>
    <col min="9985" max="9985" width="46.5546875" style="188" bestFit="1" customWidth="1"/>
    <col min="9986" max="9986" width="6" style="188" bestFit="1" customWidth="1"/>
    <col min="9987" max="9987" width="8.88671875" style="188"/>
    <col min="9988" max="9988" width="6.6640625" style="188" bestFit="1" customWidth="1"/>
    <col min="9989" max="9989" width="6.77734375" style="188" bestFit="1" customWidth="1"/>
    <col min="9990" max="10240" width="8.88671875" style="188"/>
    <col min="10241" max="10241" width="46.5546875" style="188" bestFit="1" customWidth="1"/>
    <col min="10242" max="10242" width="6" style="188" bestFit="1" customWidth="1"/>
    <col min="10243" max="10243" width="8.88671875" style="188"/>
    <col min="10244" max="10244" width="6.6640625" style="188" bestFit="1" customWidth="1"/>
    <col min="10245" max="10245" width="6.77734375" style="188" bestFit="1" customWidth="1"/>
    <col min="10246" max="10496" width="8.88671875" style="188"/>
    <col min="10497" max="10497" width="46.5546875" style="188" bestFit="1" customWidth="1"/>
    <col min="10498" max="10498" width="6" style="188" bestFit="1" customWidth="1"/>
    <col min="10499" max="10499" width="8.88671875" style="188"/>
    <col min="10500" max="10500" width="6.6640625" style="188" bestFit="1" customWidth="1"/>
    <col min="10501" max="10501" width="6.77734375" style="188" bestFit="1" customWidth="1"/>
    <col min="10502" max="10752" width="8.88671875" style="188"/>
    <col min="10753" max="10753" width="46.5546875" style="188" bestFit="1" customWidth="1"/>
    <col min="10754" max="10754" width="6" style="188" bestFit="1" customWidth="1"/>
    <col min="10755" max="10755" width="8.88671875" style="188"/>
    <col min="10756" max="10756" width="6.6640625" style="188" bestFit="1" customWidth="1"/>
    <col min="10757" max="10757" width="6.77734375" style="188" bestFit="1" customWidth="1"/>
    <col min="10758" max="11008" width="8.88671875" style="188"/>
    <col min="11009" max="11009" width="46.5546875" style="188" bestFit="1" customWidth="1"/>
    <col min="11010" max="11010" width="6" style="188" bestFit="1" customWidth="1"/>
    <col min="11011" max="11011" width="8.88671875" style="188"/>
    <col min="11012" max="11012" width="6.6640625" style="188" bestFit="1" customWidth="1"/>
    <col min="11013" max="11013" width="6.77734375" style="188" bestFit="1" customWidth="1"/>
    <col min="11014" max="11264" width="8.88671875" style="188"/>
    <col min="11265" max="11265" width="46.5546875" style="188" bestFit="1" customWidth="1"/>
    <col min="11266" max="11266" width="6" style="188" bestFit="1" customWidth="1"/>
    <col min="11267" max="11267" width="8.88671875" style="188"/>
    <col min="11268" max="11268" width="6.6640625" style="188" bestFit="1" customWidth="1"/>
    <col min="11269" max="11269" width="6.77734375" style="188" bestFit="1" customWidth="1"/>
    <col min="11270" max="11520" width="8.88671875" style="188"/>
    <col min="11521" max="11521" width="46.5546875" style="188" bestFit="1" customWidth="1"/>
    <col min="11522" max="11522" width="6" style="188" bestFit="1" customWidth="1"/>
    <col min="11523" max="11523" width="8.88671875" style="188"/>
    <col min="11524" max="11524" width="6.6640625" style="188" bestFit="1" customWidth="1"/>
    <col min="11525" max="11525" width="6.77734375" style="188" bestFit="1" customWidth="1"/>
    <col min="11526" max="11776" width="8.88671875" style="188"/>
    <col min="11777" max="11777" width="46.5546875" style="188" bestFit="1" customWidth="1"/>
    <col min="11778" max="11778" width="6" style="188" bestFit="1" customWidth="1"/>
    <col min="11779" max="11779" width="8.88671875" style="188"/>
    <col min="11780" max="11780" width="6.6640625" style="188" bestFit="1" customWidth="1"/>
    <col min="11781" max="11781" width="6.77734375" style="188" bestFit="1" customWidth="1"/>
    <col min="11782" max="12032" width="8.88671875" style="188"/>
    <col min="12033" max="12033" width="46.5546875" style="188" bestFit="1" customWidth="1"/>
    <col min="12034" max="12034" width="6" style="188" bestFit="1" customWidth="1"/>
    <col min="12035" max="12035" width="8.88671875" style="188"/>
    <col min="12036" max="12036" width="6.6640625" style="188" bestFit="1" customWidth="1"/>
    <col min="12037" max="12037" width="6.77734375" style="188" bestFit="1" customWidth="1"/>
    <col min="12038" max="12288" width="8.88671875" style="188"/>
    <col min="12289" max="12289" width="46.5546875" style="188" bestFit="1" customWidth="1"/>
    <col min="12290" max="12290" width="6" style="188" bestFit="1" customWidth="1"/>
    <col min="12291" max="12291" width="8.88671875" style="188"/>
    <col min="12292" max="12292" width="6.6640625" style="188" bestFit="1" customWidth="1"/>
    <col min="12293" max="12293" width="6.77734375" style="188" bestFit="1" customWidth="1"/>
    <col min="12294" max="12544" width="8.88671875" style="188"/>
    <col min="12545" max="12545" width="46.5546875" style="188" bestFit="1" customWidth="1"/>
    <col min="12546" max="12546" width="6" style="188" bestFit="1" customWidth="1"/>
    <col min="12547" max="12547" width="8.88671875" style="188"/>
    <col min="12548" max="12548" width="6.6640625" style="188" bestFit="1" customWidth="1"/>
    <col min="12549" max="12549" width="6.77734375" style="188" bestFit="1" customWidth="1"/>
    <col min="12550" max="12800" width="8.88671875" style="188"/>
    <col min="12801" max="12801" width="46.5546875" style="188" bestFit="1" customWidth="1"/>
    <col min="12802" max="12802" width="6" style="188" bestFit="1" customWidth="1"/>
    <col min="12803" max="12803" width="8.88671875" style="188"/>
    <col min="12804" max="12804" width="6.6640625" style="188" bestFit="1" customWidth="1"/>
    <col min="12805" max="12805" width="6.77734375" style="188" bestFit="1" customWidth="1"/>
    <col min="12806" max="13056" width="8.88671875" style="188"/>
    <col min="13057" max="13057" width="46.5546875" style="188" bestFit="1" customWidth="1"/>
    <col min="13058" max="13058" width="6" style="188" bestFit="1" customWidth="1"/>
    <col min="13059" max="13059" width="8.88671875" style="188"/>
    <col min="13060" max="13060" width="6.6640625" style="188" bestFit="1" customWidth="1"/>
    <col min="13061" max="13061" width="6.77734375" style="188" bestFit="1" customWidth="1"/>
    <col min="13062" max="13312" width="8.88671875" style="188"/>
    <col min="13313" max="13313" width="46.5546875" style="188" bestFit="1" customWidth="1"/>
    <col min="13314" max="13314" width="6" style="188" bestFit="1" customWidth="1"/>
    <col min="13315" max="13315" width="8.88671875" style="188"/>
    <col min="13316" max="13316" width="6.6640625" style="188" bestFit="1" customWidth="1"/>
    <col min="13317" max="13317" width="6.77734375" style="188" bestFit="1" customWidth="1"/>
    <col min="13318" max="13568" width="8.88671875" style="188"/>
    <col min="13569" max="13569" width="46.5546875" style="188" bestFit="1" customWidth="1"/>
    <col min="13570" max="13570" width="6" style="188" bestFit="1" customWidth="1"/>
    <col min="13571" max="13571" width="8.88671875" style="188"/>
    <col min="13572" max="13572" width="6.6640625" style="188" bestFit="1" customWidth="1"/>
    <col min="13573" max="13573" width="6.77734375" style="188" bestFit="1" customWidth="1"/>
    <col min="13574" max="13824" width="8.88671875" style="188"/>
    <col min="13825" max="13825" width="46.5546875" style="188" bestFit="1" customWidth="1"/>
    <col min="13826" max="13826" width="6" style="188" bestFit="1" customWidth="1"/>
    <col min="13827" max="13827" width="8.88671875" style="188"/>
    <col min="13828" max="13828" width="6.6640625" style="188" bestFit="1" customWidth="1"/>
    <col min="13829" max="13829" width="6.77734375" style="188" bestFit="1" customWidth="1"/>
    <col min="13830" max="14080" width="8.88671875" style="188"/>
    <col min="14081" max="14081" width="46.5546875" style="188" bestFit="1" customWidth="1"/>
    <col min="14082" max="14082" width="6" style="188" bestFit="1" customWidth="1"/>
    <col min="14083" max="14083" width="8.88671875" style="188"/>
    <col min="14084" max="14084" width="6.6640625" style="188" bestFit="1" customWidth="1"/>
    <col min="14085" max="14085" width="6.77734375" style="188" bestFit="1" customWidth="1"/>
    <col min="14086" max="14336" width="8.88671875" style="188"/>
    <col min="14337" max="14337" width="46.5546875" style="188" bestFit="1" customWidth="1"/>
    <col min="14338" max="14338" width="6" style="188" bestFit="1" customWidth="1"/>
    <col min="14339" max="14339" width="8.88671875" style="188"/>
    <col min="14340" max="14340" width="6.6640625" style="188" bestFit="1" customWidth="1"/>
    <col min="14341" max="14341" width="6.77734375" style="188" bestFit="1" customWidth="1"/>
    <col min="14342" max="14592" width="8.88671875" style="188"/>
    <col min="14593" max="14593" width="46.5546875" style="188" bestFit="1" customWidth="1"/>
    <col min="14594" max="14594" width="6" style="188" bestFit="1" customWidth="1"/>
    <col min="14595" max="14595" width="8.88671875" style="188"/>
    <col min="14596" max="14596" width="6.6640625" style="188" bestFit="1" customWidth="1"/>
    <col min="14597" max="14597" width="6.77734375" style="188" bestFit="1" customWidth="1"/>
    <col min="14598" max="14848" width="8.88671875" style="188"/>
    <col min="14849" max="14849" width="46.5546875" style="188" bestFit="1" customWidth="1"/>
    <col min="14850" max="14850" width="6" style="188" bestFit="1" customWidth="1"/>
    <col min="14851" max="14851" width="8.88671875" style="188"/>
    <col min="14852" max="14852" width="6.6640625" style="188" bestFit="1" customWidth="1"/>
    <col min="14853" max="14853" width="6.77734375" style="188" bestFit="1" customWidth="1"/>
    <col min="14854" max="15104" width="8.88671875" style="188"/>
    <col min="15105" max="15105" width="46.5546875" style="188" bestFit="1" customWidth="1"/>
    <col min="15106" max="15106" width="6" style="188" bestFit="1" customWidth="1"/>
    <col min="15107" max="15107" width="8.88671875" style="188"/>
    <col min="15108" max="15108" width="6.6640625" style="188" bestFit="1" customWidth="1"/>
    <col min="15109" max="15109" width="6.77734375" style="188" bestFit="1" customWidth="1"/>
    <col min="15110" max="15360" width="8.88671875" style="188"/>
    <col min="15361" max="15361" width="46.5546875" style="188" bestFit="1" customWidth="1"/>
    <col min="15362" max="15362" width="6" style="188" bestFit="1" customWidth="1"/>
    <col min="15363" max="15363" width="8.88671875" style="188"/>
    <col min="15364" max="15364" width="6.6640625" style="188" bestFit="1" customWidth="1"/>
    <col min="15365" max="15365" width="6.77734375" style="188" bestFit="1" customWidth="1"/>
    <col min="15366" max="15616" width="8.88671875" style="188"/>
    <col min="15617" max="15617" width="46.5546875" style="188" bestFit="1" customWidth="1"/>
    <col min="15618" max="15618" width="6" style="188" bestFit="1" customWidth="1"/>
    <col min="15619" max="15619" width="8.88671875" style="188"/>
    <col min="15620" max="15620" width="6.6640625" style="188" bestFit="1" customWidth="1"/>
    <col min="15621" max="15621" width="6.77734375" style="188" bestFit="1" customWidth="1"/>
    <col min="15622" max="15872" width="8.88671875" style="188"/>
    <col min="15873" max="15873" width="46.5546875" style="188" bestFit="1" customWidth="1"/>
    <col min="15874" max="15874" width="6" style="188" bestFit="1" customWidth="1"/>
    <col min="15875" max="15875" width="8.88671875" style="188"/>
    <col min="15876" max="15876" width="6.6640625" style="188" bestFit="1" customWidth="1"/>
    <col min="15877" max="15877" width="6.77734375" style="188" bestFit="1" customWidth="1"/>
    <col min="15878" max="16128" width="8.88671875" style="188"/>
    <col min="16129" max="16129" width="46.5546875" style="188" bestFit="1" customWidth="1"/>
    <col min="16130" max="16130" width="6" style="188" bestFit="1" customWidth="1"/>
    <col min="16131" max="16131" width="8.88671875" style="188"/>
    <col min="16132" max="16132" width="6.6640625" style="188" bestFit="1" customWidth="1"/>
    <col min="16133" max="16133" width="6.77734375" style="188" bestFit="1" customWidth="1"/>
    <col min="16134" max="16384" width="8.88671875" style="188"/>
  </cols>
  <sheetData>
    <row r="1" spans="1:16" ht="15.75">
      <c r="A1" s="895" t="s">
        <v>482</v>
      </c>
      <c r="B1" s="895"/>
      <c r="C1" s="895"/>
      <c r="D1" s="895"/>
      <c r="E1" s="895"/>
    </row>
    <row r="2" spans="1:16">
      <c r="A2" s="281"/>
      <c r="B2" s="281"/>
      <c r="C2" s="282"/>
      <c r="D2" s="281"/>
      <c r="E2" s="282"/>
    </row>
    <row r="3" spans="1:16" ht="26.25" customHeight="1">
      <c r="A3" s="283"/>
      <c r="B3" s="896" t="s">
        <v>481</v>
      </c>
      <c r="C3" s="897"/>
      <c r="D3" s="897"/>
      <c r="E3" s="898"/>
      <c r="F3" s="896" t="s">
        <v>480</v>
      </c>
      <c r="G3" s="897"/>
      <c r="H3" s="897"/>
      <c r="I3" s="898"/>
    </row>
    <row r="4" spans="1:16" ht="38.25">
      <c r="A4" s="284" t="s">
        <v>418</v>
      </c>
      <c r="B4" s="285" t="s">
        <v>419</v>
      </c>
      <c r="C4" s="284" t="s">
        <v>420</v>
      </c>
      <c r="D4" s="285" t="s">
        <v>421</v>
      </c>
      <c r="E4" s="285" t="s">
        <v>422</v>
      </c>
      <c r="F4" s="285" t="s">
        <v>419</v>
      </c>
      <c r="G4" s="284" t="s">
        <v>423</v>
      </c>
      <c r="H4" s="285" t="s">
        <v>421</v>
      </c>
      <c r="I4" s="285" t="s">
        <v>422</v>
      </c>
    </row>
    <row r="5" spans="1:16">
      <c r="A5" s="286" t="s">
        <v>424</v>
      </c>
      <c r="B5" s="287"/>
      <c r="C5" s="293">
        <f>C6+C10+C11+C12+C13+C14</f>
        <v>86049.15</v>
      </c>
      <c r="D5" s="288">
        <v>62897.37</v>
      </c>
      <c r="E5" s="287"/>
      <c r="F5" s="289"/>
      <c r="G5" s="289"/>
      <c r="H5" s="287">
        <v>65544</v>
      </c>
      <c r="I5" s="289"/>
    </row>
    <row r="6" spans="1:16">
      <c r="A6" s="286" t="s">
        <v>425</v>
      </c>
      <c r="B6" s="287">
        <v>44725</v>
      </c>
      <c r="C6" s="287">
        <v>11396</v>
      </c>
      <c r="D6" s="288">
        <v>55842</v>
      </c>
      <c r="E6" s="287">
        <v>4900.1404001404007</v>
      </c>
      <c r="F6" s="289">
        <v>45327</v>
      </c>
      <c r="G6" s="289">
        <v>11889.09</v>
      </c>
      <c r="H6" s="289">
        <v>58433</v>
      </c>
      <c r="I6" s="290">
        <f>H6/G6*1000</f>
        <v>4914.8420947271825</v>
      </c>
      <c r="L6" s="291"/>
    </row>
    <row r="7" spans="1:16">
      <c r="A7" s="286" t="s">
        <v>426</v>
      </c>
      <c r="B7" s="287">
        <v>154</v>
      </c>
      <c r="C7" s="287">
        <v>11</v>
      </c>
      <c r="D7" s="288">
        <v>28</v>
      </c>
      <c r="E7" s="287">
        <v>2545</v>
      </c>
      <c r="F7" s="289">
        <v>156</v>
      </c>
      <c r="G7" s="289">
        <v>11.1</v>
      </c>
      <c r="H7" s="290">
        <v>28.15</v>
      </c>
      <c r="I7" s="290">
        <f t="shared" ref="I7:I14" si="0">H7/G7*1000</f>
        <v>2536.036036036036</v>
      </c>
    </row>
    <row r="8" spans="1:16">
      <c r="A8" s="286" t="s">
        <v>427</v>
      </c>
      <c r="B8" s="287">
        <v>4203</v>
      </c>
      <c r="C8" s="287">
        <v>435</v>
      </c>
      <c r="D8" s="288">
        <v>1205</v>
      </c>
      <c r="E8" s="287">
        <v>2770</v>
      </c>
      <c r="F8" s="289">
        <v>4237</v>
      </c>
      <c r="G8" s="289">
        <v>442.95</v>
      </c>
      <c r="H8" s="290">
        <v>1239.1746700000001</v>
      </c>
      <c r="I8" s="290">
        <f t="shared" si="0"/>
        <v>2797.5497685969076</v>
      </c>
    </row>
    <row r="9" spans="1:16">
      <c r="A9" s="286" t="s">
        <v>428</v>
      </c>
      <c r="B9" s="287">
        <v>40368</v>
      </c>
      <c r="C9" s="287">
        <v>10950</v>
      </c>
      <c r="D9" s="288">
        <v>54609</v>
      </c>
      <c r="E9" s="287">
        <v>4987</v>
      </c>
      <c r="F9" s="289">
        <v>40934</v>
      </c>
      <c r="G9" s="289">
        <v>11435.04</v>
      </c>
      <c r="H9" s="290">
        <v>57165.275750000001</v>
      </c>
      <c r="I9" s="290">
        <f t="shared" si="0"/>
        <v>4999.1321193454505</v>
      </c>
    </row>
    <row r="10" spans="1:16">
      <c r="A10" s="286" t="s">
        <v>429</v>
      </c>
      <c r="B10" s="287"/>
      <c r="C10" s="287">
        <v>3500</v>
      </c>
      <c r="D10" s="288">
        <v>6300</v>
      </c>
      <c r="E10" s="287">
        <v>1800</v>
      </c>
      <c r="F10" s="289"/>
      <c r="G10" s="287">
        <v>3500</v>
      </c>
      <c r="H10" s="188">
        <v>6390</v>
      </c>
      <c r="I10" s="290">
        <f t="shared" si="0"/>
        <v>1825.7142857142856</v>
      </c>
    </row>
    <row r="11" spans="1:16">
      <c r="A11" s="286" t="s">
        <v>430</v>
      </c>
      <c r="B11" s="286"/>
      <c r="C11" s="287">
        <v>75</v>
      </c>
      <c r="D11" s="288">
        <v>22.5</v>
      </c>
      <c r="E11" s="287">
        <v>300</v>
      </c>
      <c r="F11" s="289"/>
      <c r="G11" s="287">
        <v>75</v>
      </c>
      <c r="H11" s="289">
        <v>15</v>
      </c>
      <c r="I11" s="289">
        <f t="shared" si="0"/>
        <v>200</v>
      </c>
    </row>
    <row r="12" spans="1:16">
      <c r="A12" s="286" t="s">
        <v>431</v>
      </c>
      <c r="B12" s="286"/>
      <c r="C12" s="287">
        <v>71000</v>
      </c>
      <c r="D12" s="288">
        <v>298.91000000000003</v>
      </c>
      <c r="E12" s="287"/>
      <c r="F12" s="289"/>
      <c r="G12" s="287">
        <v>71800</v>
      </c>
      <c r="H12" s="289">
        <v>302.27999999999997</v>
      </c>
      <c r="I12" s="289"/>
    </row>
    <row r="13" spans="1:16">
      <c r="A13" s="286" t="s">
        <v>432</v>
      </c>
      <c r="B13" s="286"/>
      <c r="C13" s="287">
        <v>75</v>
      </c>
      <c r="D13" s="288">
        <v>97.5</v>
      </c>
      <c r="E13" s="287">
        <v>1300</v>
      </c>
      <c r="F13" s="289"/>
      <c r="G13" s="289">
        <v>50</v>
      </c>
      <c r="H13" s="289">
        <v>65</v>
      </c>
      <c r="I13" s="287">
        <f t="shared" si="0"/>
        <v>1300</v>
      </c>
    </row>
    <row r="14" spans="1:16">
      <c r="A14" s="286" t="s">
        <v>433</v>
      </c>
      <c r="B14" s="286"/>
      <c r="C14" s="292">
        <v>3.15</v>
      </c>
      <c r="D14" s="288">
        <v>315</v>
      </c>
      <c r="E14" s="287">
        <v>100000</v>
      </c>
      <c r="F14" s="289"/>
      <c r="G14" s="289">
        <v>3.2</v>
      </c>
      <c r="H14" s="289">
        <v>320</v>
      </c>
      <c r="I14" s="287">
        <f t="shared" si="0"/>
        <v>100000</v>
      </c>
    </row>
    <row r="15" spans="1:16">
      <c r="A15" s="286" t="s">
        <v>434</v>
      </c>
      <c r="B15" s="286"/>
      <c r="C15" s="287"/>
      <c r="D15" s="288">
        <v>21.46</v>
      </c>
      <c r="E15" s="287"/>
      <c r="F15" s="289"/>
      <c r="G15" s="289"/>
      <c r="H15" s="289">
        <v>18.8</v>
      </c>
      <c r="I15" s="290"/>
    </row>
    <row r="16" spans="1:16">
      <c r="A16" s="286" t="s">
        <v>435</v>
      </c>
      <c r="B16" s="286"/>
      <c r="C16" s="293"/>
      <c r="D16" s="294">
        <v>21000</v>
      </c>
      <c r="E16" s="293"/>
      <c r="F16" s="295"/>
      <c r="G16" s="295"/>
      <c r="H16" s="294">
        <v>21000</v>
      </c>
      <c r="I16" s="296"/>
      <c r="J16" s="297"/>
      <c r="P16" s="298"/>
    </row>
    <row r="17" spans="1:9">
      <c r="A17" s="286" t="s">
        <v>436</v>
      </c>
      <c r="B17" s="286"/>
      <c r="C17" s="293">
        <v>395000</v>
      </c>
      <c r="D17" s="294">
        <v>7110</v>
      </c>
      <c r="E17" s="293">
        <v>18</v>
      </c>
      <c r="F17" s="295"/>
      <c r="G17" s="293">
        <v>395000</v>
      </c>
      <c r="H17" s="294">
        <v>7110</v>
      </c>
      <c r="I17" s="293">
        <v>18</v>
      </c>
    </row>
    <row r="18" spans="1:9" ht="15" customHeight="1">
      <c r="A18" s="286" t="s">
        <v>437</v>
      </c>
      <c r="B18" s="286"/>
      <c r="C18" s="293">
        <v>5000</v>
      </c>
      <c r="D18" s="294">
        <v>1000</v>
      </c>
      <c r="E18" s="293">
        <v>200</v>
      </c>
      <c r="F18" s="295"/>
      <c r="G18" s="293">
        <v>5000</v>
      </c>
      <c r="H18" s="294">
        <v>1000</v>
      </c>
      <c r="I18" s="293">
        <v>200</v>
      </c>
    </row>
    <row r="19" spans="1:9">
      <c r="A19" s="286" t="s">
        <v>438</v>
      </c>
      <c r="B19" s="286"/>
      <c r="C19" s="293">
        <v>1500</v>
      </c>
      <c r="D19" s="294">
        <v>525</v>
      </c>
      <c r="E19" s="293">
        <v>350</v>
      </c>
      <c r="F19" s="295"/>
      <c r="G19" s="293">
        <v>1500</v>
      </c>
      <c r="H19" s="294">
        <v>525</v>
      </c>
      <c r="I19" s="293">
        <v>350</v>
      </c>
    </row>
    <row r="20" spans="1:9">
      <c r="A20" s="286" t="s">
        <v>439</v>
      </c>
      <c r="B20" s="286"/>
      <c r="C20" s="293">
        <v>9000</v>
      </c>
      <c r="D20" s="294">
        <v>5200</v>
      </c>
      <c r="E20" s="293">
        <v>578</v>
      </c>
      <c r="F20" s="295"/>
      <c r="G20" s="293">
        <v>9000</v>
      </c>
      <c r="H20" s="294">
        <v>5200</v>
      </c>
      <c r="I20" s="293">
        <v>578</v>
      </c>
    </row>
    <row r="21" spans="1:9">
      <c r="A21" s="286" t="s">
        <v>440</v>
      </c>
      <c r="B21" s="286"/>
      <c r="C21" s="293">
        <v>398000</v>
      </c>
      <c r="D21" s="294">
        <v>7165</v>
      </c>
      <c r="E21" s="293">
        <v>18.002512562814072</v>
      </c>
      <c r="F21" s="295"/>
      <c r="G21" s="293">
        <v>398000</v>
      </c>
      <c r="H21" s="294">
        <v>7165</v>
      </c>
      <c r="I21" s="293">
        <v>18.002512562814072</v>
      </c>
    </row>
    <row r="22" spans="1:9">
      <c r="A22" s="286" t="s">
        <v>441</v>
      </c>
      <c r="B22" s="286"/>
      <c r="C22" s="293"/>
      <c r="D22" s="299">
        <v>83898.37</v>
      </c>
      <c r="E22" s="293"/>
      <c r="F22" s="295"/>
      <c r="G22" s="295"/>
      <c r="H22" s="330">
        <v>86544</v>
      </c>
      <c r="I22" s="295"/>
    </row>
    <row r="23" spans="1:9">
      <c r="A23" s="286" t="s">
        <v>442</v>
      </c>
      <c r="B23" s="300"/>
      <c r="C23" s="899">
        <v>282585</v>
      </c>
      <c r="D23" s="899"/>
      <c r="E23" s="899"/>
      <c r="F23" s="289"/>
      <c r="G23" s="289"/>
      <c r="H23" s="289" t="s">
        <v>443</v>
      </c>
      <c r="I23" s="289"/>
    </row>
    <row r="24" spans="1:9">
      <c r="A24" s="301" t="s">
        <v>444</v>
      </c>
      <c r="B24" s="891">
        <v>63666</v>
      </c>
      <c r="C24" s="892"/>
      <c r="D24" s="892"/>
      <c r="E24" s="893"/>
      <c r="F24" s="289"/>
      <c r="G24" s="289"/>
      <c r="H24" s="302">
        <v>74505</v>
      </c>
      <c r="I24" s="289"/>
    </row>
    <row r="25" spans="1:9">
      <c r="A25" s="301" t="s">
        <v>445</v>
      </c>
      <c r="B25" s="891">
        <v>220438</v>
      </c>
      <c r="C25" s="892"/>
      <c r="D25" s="892"/>
      <c r="E25" s="893"/>
      <c r="F25" s="289"/>
      <c r="G25" s="289"/>
      <c r="H25" s="302">
        <v>257427</v>
      </c>
      <c r="I25" s="289"/>
    </row>
    <row r="26" spans="1:9">
      <c r="A26" s="301" t="s">
        <v>446</v>
      </c>
      <c r="B26" s="891">
        <v>17163</v>
      </c>
      <c r="C26" s="892"/>
      <c r="D26" s="892"/>
      <c r="E26" s="893"/>
      <c r="F26" s="289"/>
      <c r="G26" s="289"/>
      <c r="H26" s="302">
        <v>18037</v>
      </c>
      <c r="I26" s="289"/>
    </row>
    <row r="27" spans="1:9">
      <c r="A27" s="301" t="s">
        <v>447</v>
      </c>
      <c r="B27" s="891">
        <v>13332</v>
      </c>
      <c r="C27" s="892"/>
      <c r="D27" s="892"/>
      <c r="E27" s="893"/>
      <c r="F27" s="289"/>
      <c r="G27" s="289"/>
      <c r="H27" s="302">
        <v>16650</v>
      </c>
      <c r="I27" s="289"/>
    </row>
    <row r="28" spans="1:9">
      <c r="A28" s="301" t="s">
        <v>448</v>
      </c>
      <c r="B28" s="891">
        <v>218919</v>
      </c>
      <c r="C28" s="892"/>
      <c r="D28" s="892"/>
      <c r="E28" s="893"/>
      <c r="F28" s="289"/>
      <c r="G28" s="289"/>
      <c r="H28" s="302">
        <v>220625</v>
      </c>
      <c r="I28" s="289"/>
    </row>
    <row r="29" spans="1:9">
      <c r="A29" s="301" t="s">
        <v>449</v>
      </c>
      <c r="B29" s="891">
        <v>218919</v>
      </c>
      <c r="C29" s="892"/>
      <c r="D29" s="892"/>
      <c r="E29" s="893"/>
      <c r="F29" s="289"/>
      <c r="G29" s="289"/>
      <c r="H29" s="302">
        <v>220625</v>
      </c>
      <c r="I29" s="289"/>
    </row>
    <row r="30" spans="1:9">
      <c r="A30" s="303" t="s">
        <v>450</v>
      </c>
      <c r="B30" s="304"/>
      <c r="C30" s="304"/>
      <c r="D30" s="304"/>
      <c r="E30" s="304"/>
    </row>
    <row r="31" spans="1:9">
      <c r="A31" s="894" t="s">
        <v>451</v>
      </c>
      <c r="B31" s="894"/>
      <c r="C31" s="894"/>
      <c r="D31" s="894"/>
      <c r="E31" s="894"/>
    </row>
    <row r="32" spans="1:9">
      <c r="A32" s="305" t="s">
        <v>452</v>
      </c>
      <c r="B32" s="305"/>
      <c r="C32" s="306"/>
      <c r="D32" s="305"/>
      <c r="E32" s="306"/>
    </row>
    <row r="33" spans="1:1">
      <c r="A33" s="188" t="s">
        <v>453</v>
      </c>
    </row>
  </sheetData>
  <mergeCells count="11">
    <mergeCell ref="B25:E25"/>
    <mergeCell ref="A1:E1"/>
    <mergeCell ref="B3:E3"/>
    <mergeCell ref="F3:I3"/>
    <mergeCell ref="C23:E23"/>
    <mergeCell ref="B24:E24"/>
    <mergeCell ref="B26:E26"/>
    <mergeCell ref="B27:E27"/>
    <mergeCell ref="B28:E28"/>
    <mergeCell ref="B29:E29"/>
    <mergeCell ref="A31:E31"/>
  </mergeCell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F14"/>
  <sheetViews>
    <sheetView workbookViewId="0">
      <selection activeCell="E13" sqref="E13"/>
    </sheetView>
  </sheetViews>
  <sheetFormatPr defaultRowHeight="15"/>
  <cols>
    <col min="1" max="1" width="8.88671875" style="188"/>
    <col min="2" max="2" width="8.21875" style="188" bestFit="1" customWidth="1"/>
    <col min="3" max="3" width="9.21875" style="188" bestFit="1" customWidth="1"/>
    <col min="4" max="4" width="6.21875" style="188" bestFit="1" customWidth="1"/>
    <col min="5" max="5" width="8.77734375" style="188" bestFit="1" customWidth="1"/>
    <col min="6" max="6" width="9" style="188" bestFit="1" customWidth="1"/>
    <col min="7" max="257" width="8.88671875" style="188"/>
    <col min="258" max="258" width="8.21875" style="188" bestFit="1" customWidth="1"/>
    <col min="259" max="259" width="9.21875" style="188" bestFit="1" customWidth="1"/>
    <col min="260" max="260" width="6.21875" style="188" bestFit="1" customWidth="1"/>
    <col min="261" max="261" width="8.77734375" style="188" bestFit="1" customWidth="1"/>
    <col min="262" max="262" width="9" style="188" bestFit="1" customWidth="1"/>
    <col min="263" max="513" width="8.88671875" style="188"/>
    <col min="514" max="514" width="8.21875" style="188" bestFit="1" customWidth="1"/>
    <col min="515" max="515" width="9.21875" style="188" bestFit="1" customWidth="1"/>
    <col min="516" max="516" width="6.21875" style="188" bestFit="1" customWidth="1"/>
    <col min="517" max="517" width="8.77734375" style="188" bestFit="1" customWidth="1"/>
    <col min="518" max="518" width="9" style="188" bestFit="1" customWidth="1"/>
    <col min="519" max="769" width="8.88671875" style="188"/>
    <col min="770" max="770" width="8.21875" style="188" bestFit="1" customWidth="1"/>
    <col min="771" max="771" width="9.21875" style="188" bestFit="1" customWidth="1"/>
    <col min="772" max="772" width="6.21875" style="188" bestFit="1" customWidth="1"/>
    <col min="773" max="773" width="8.77734375" style="188" bestFit="1" customWidth="1"/>
    <col min="774" max="774" width="9" style="188" bestFit="1" customWidth="1"/>
    <col min="775" max="1025" width="8.88671875" style="188"/>
    <col min="1026" max="1026" width="8.21875" style="188" bestFit="1" customWidth="1"/>
    <col min="1027" max="1027" width="9.21875" style="188" bestFit="1" customWidth="1"/>
    <col min="1028" max="1028" width="6.21875" style="188" bestFit="1" customWidth="1"/>
    <col min="1029" max="1029" width="8.77734375" style="188" bestFit="1" customWidth="1"/>
    <col min="1030" max="1030" width="9" style="188" bestFit="1" customWidth="1"/>
    <col min="1031" max="1281" width="8.88671875" style="188"/>
    <col min="1282" max="1282" width="8.21875" style="188" bestFit="1" customWidth="1"/>
    <col min="1283" max="1283" width="9.21875" style="188" bestFit="1" customWidth="1"/>
    <col min="1284" max="1284" width="6.21875" style="188" bestFit="1" customWidth="1"/>
    <col min="1285" max="1285" width="8.77734375" style="188" bestFit="1" customWidth="1"/>
    <col min="1286" max="1286" width="9" style="188" bestFit="1" customWidth="1"/>
    <col min="1287" max="1537" width="8.88671875" style="188"/>
    <col min="1538" max="1538" width="8.21875" style="188" bestFit="1" customWidth="1"/>
    <col min="1539" max="1539" width="9.21875" style="188" bestFit="1" customWidth="1"/>
    <col min="1540" max="1540" width="6.21875" style="188" bestFit="1" customWidth="1"/>
    <col min="1541" max="1541" width="8.77734375" style="188" bestFit="1" customWidth="1"/>
    <col min="1542" max="1542" width="9" style="188" bestFit="1" customWidth="1"/>
    <col min="1543" max="1793" width="8.88671875" style="188"/>
    <col min="1794" max="1794" width="8.21875" style="188" bestFit="1" customWidth="1"/>
    <col min="1795" max="1795" width="9.21875" style="188" bestFit="1" customWidth="1"/>
    <col min="1796" max="1796" width="6.21875" style="188" bestFit="1" customWidth="1"/>
    <col min="1797" max="1797" width="8.77734375" style="188" bestFit="1" customWidth="1"/>
    <col min="1798" max="1798" width="9" style="188" bestFit="1" customWidth="1"/>
    <col min="1799" max="2049" width="8.88671875" style="188"/>
    <col min="2050" max="2050" width="8.21875" style="188" bestFit="1" customWidth="1"/>
    <col min="2051" max="2051" width="9.21875" style="188" bestFit="1" customWidth="1"/>
    <col min="2052" max="2052" width="6.21875" style="188" bestFit="1" customWidth="1"/>
    <col min="2053" max="2053" width="8.77734375" style="188" bestFit="1" customWidth="1"/>
    <col min="2054" max="2054" width="9" style="188" bestFit="1" customWidth="1"/>
    <col min="2055" max="2305" width="8.88671875" style="188"/>
    <col min="2306" max="2306" width="8.21875" style="188" bestFit="1" customWidth="1"/>
    <col min="2307" max="2307" width="9.21875" style="188" bestFit="1" customWidth="1"/>
    <col min="2308" max="2308" width="6.21875" style="188" bestFit="1" customWidth="1"/>
    <col min="2309" max="2309" width="8.77734375" style="188" bestFit="1" customWidth="1"/>
    <col min="2310" max="2310" width="9" style="188" bestFit="1" customWidth="1"/>
    <col min="2311" max="2561" width="8.88671875" style="188"/>
    <col min="2562" max="2562" width="8.21875" style="188" bestFit="1" customWidth="1"/>
    <col min="2563" max="2563" width="9.21875" style="188" bestFit="1" customWidth="1"/>
    <col min="2564" max="2564" width="6.21875" style="188" bestFit="1" customWidth="1"/>
    <col min="2565" max="2565" width="8.77734375" style="188" bestFit="1" customWidth="1"/>
    <col min="2566" max="2566" width="9" style="188" bestFit="1" customWidth="1"/>
    <col min="2567" max="2817" width="8.88671875" style="188"/>
    <col min="2818" max="2818" width="8.21875" style="188" bestFit="1" customWidth="1"/>
    <col min="2819" max="2819" width="9.21875" style="188" bestFit="1" customWidth="1"/>
    <col min="2820" max="2820" width="6.21875" style="188" bestFit="1" customWidth="1"/>
    <col min="2821" max="2821" width="8.77734375" style="188" bestFit="1" customWidth="1"/>
    <col min="2822" max="2822" width="9" style="188" bestFit="1" customWidth="1"/>
    <col min="2823" max="3073" width="8.88671875" style="188"/>
    <col min="3074" max="3074" width="8.21875" style="188" bestFit="1" customWidth="1"/>
    <col min="3075" max="3075" width="9.21875" style="188" bestFit="1" customWidth="1"/>
    <col min="3076" max="3076" width="6.21875" style="188" bestFit="1" customWidth="1"/>
    <col min="3077" max="3077" width="8.77734375" style="188" bestFit="1" customWidth="1"/>
    <col min="3078" max="3078" width="9" style="188" bestFit="1" customWidth="1"/>
    <col min="3079" max="3329" width="8.88671875" style="188"/>
    <col min="3330" max="3330" width="8.21875" style="188" bestFit="1" customWidth="1"/>
    <col min="3331" max="3331" width="9.21875" style="188" bestFit="1" customWidth="1"/>
    <col min="3332" max="3332" width="6.21875" style="188" bestFit="1" customWidth="1"/>
    <col min="3333" max="3333" width="8.77734375" style="188" bestFit="1" customWidth="1"/>
    <col min="3334" max="3334" width="9" style="188" bestFit="1" customWidth="1"/>
    <col min="3335" max="3585" width="8.88671875" style="188"/>
    <col min="3586" max="3586" width="8.21875" style="188" bestFit="1" customWidth="1"/>
    <col min="3587" max="3587" width="9.21875" style="188" bestFit="1" customWidth="1"/>
    <col min="3588" max="3588" width="6.21875" style="188" bestFit="1" customWidth="1"/>
    <col min="3589" max="3589" width="8.77734375" style="188" bestFit="1" customWidth="1"/>
    <col min="3590" max="3590" width="9" style="188" bestFit="1" customWidth="1"/>
    <col min="3591" max="3841" width="8.88671875" style="188"/>
    <col min="3842" max="3842" width="8.21875" style="188" bestFit="1" customWidth="1"/>
    <col min="3843" max="3843" width="9.21875" style="188" bestFit="1" customWidth="1"/>
    <col min="3844" max="3844" width="6.21875" style="188" bestFit="1" customWidth="1"/>
    <col min="3845" max="3845" width="8.77734375" style="188" bestFit="1" customWidth="1"/>
    <col min="3846" max="3846" width="9" style="188" bestFit="1" customWidth="1"/>
    <col min="3847" max="4097" width="8.88671875" style="188"/>
    <col min="4098" max="4098" width="8.21875" style="188" bestFit="1" customWidth="1"/>
    <col min="4099" max="4099" width="9.21875" style="188" bestFit="1" customWidth="1"/>
    <col min="4100" max="4100" width="6.21875" style="188" bestFit="1" customWidth="1"/>
    <col min="4101" max="4101" width="8.77734375" style="188" bestFit="1" customWidth="1"/>
    <col min="4102" max="4102" width="9" style="188" bestFit="1" customWidth="1"/>
    <col min="4103" max="4353" width="8.88671875" style="188"/>
    <col min="4354" max="4354" width="8.21875" style="188" bestFit="1" customWidth="1"/>
    <col min="4355" max="4355" width="9.21875" style="188" bestFit="1" customWidth="1"/>
    <col min="4356" max="4356" width="6.21875" style="188" bestFit="1" customWidth="1"/>
    <col min="4357" max="4357" width="8.77734375" style="188" bestFit="1" customWidth="1"/>
    <col min="4358" max="4358" width="9" style="188" bestFit="1" customWidth="1"/>
    <col min="4359" max="4609" width="8.88671875" style="188"/>
    <col min="4610" max="4610" width="8.21875" style="188" bestFit="1" customWidth="1"/>
    <col min="4611" max="4611" width="9.21875" style="188" bestFit="1" customWidth="1"/>
    <col min="4612" max="4612" width="6.21875" style="188" bestFit="1" customWidth="1"/>
    <col min="4613" max="4613" width="8.77734375" style="188" bestFit="1" customWidth="1"/>
    <col min="4614" max="4614" width="9" style="188" bestFit="1" customWidth="1"/>
    <col min="4615" max="4865" width="8.88671875" style="188"/>
    <col min="4866" max="4866" width="8.21875" style="188" bestFit="1" customWidth="1"/>
    <col min="4867" max="4867" width="9.21875" style="188" bestFit="1" customWidth="1"/>
    <col min="4868" max="4868" width="6.21875" style="188" bestFit="1" customWidth="1"/>
    <col min="4869" max="4869" width="8.77734375" style="188" bestFit="1" customWidth="1"/>
    <col min="4870" max="4870" width="9" style="188" bestFit="1" customWidth="1"/>
    <col min="4871" max="5121" width="8.88671875" style="188"/>
    <col min="5122" max="5122" width="8.21875" style="188" bestFit="1" customWidth="1"/>
    <col min="5123" max="5123" width="9.21875" style="188" bestFit="1" customWidth="1"/>
    <col min="5124" max="5124" width="6.21875" style="188" bestFit="1" customWidth="1"/>
    <col min="5125" max="5125" width="8.77734375" style="188" bestFit="1" customWidth="1"/>
    <col min="5126" max="5126" width="9" style="188" bestFit="1" customWidth="1"/>
    <col min="5127" max="5377" width="8.88671875" style="188"/>
    <col min="5378" max="5378" width="8.21875" style="188" bestFit="1" customWidth="1"/>
    <col min="5379" max="5379" width="9.21875" style="188" bestFit="1" customWidth="1"/>
    <col min="5380" max="5380" width="6.21875" style="188" bestFit="1" customWidth="1"/>
    <col min="5381" max="5381" width="8.77734375" style="188" bestFit="1" customWidth="1"/>
    <col min="5382" max="5382" width="9" style="188" bestFit="1" customWidth="1"/>
    <col min="5383" max="5633" width="8.88671875" style="188"/>
    <col min="5634" max="5634" width="8.21875" style="188" bestFit="1" customWidth="1"/>
    <col min="5635" max="5635" width="9.21875" style="188" bestFit="1" customWidth="1"/>
    <col min="5636" max="5636" width="6.21875" style="188" bestFit="1" customWidth="1"/>
    <col min="5637" max="5637" width="8.77734375" style="188" bestFit="1" customWidth="1"/>
    <col min="5638" max="5638" width="9" style="188" bestFit="1" customWidth="1"/>
    <col min="5639" max="5889" width="8.88671875" style="188"/>
    <col min="5890" max="5890" width="8.21875" style="188" bestFit="1" customWidth="1"/>
    <col min="5891" max="5891" width="9.21875" style="188" bestFit="1" customWidth="1"/>
    <col min="5892" max="5892" width="6.21875" style="188" bestFit="1" customWidth="1"/>
    <col min="5893" max="5893" width="8.77734375" style="188" bestFit="1" customWidth="1"/>
    <col min="5894" max="5894" width="9" style="188" bestFit="1" customWidth="1"/>
    <col min="5895" max="6145" width="8.88671875" style="188"/>
    <col min="6146" max="6146" width="8.21875" style="188" bestFit="1" customWidth="1"/>
    <col min="6147" max="6147" width="9.21875" style="188" bestFit="1" customWidth="1"/>
    <col min="6148" max="6148" width="6.21875" style="188" bestFit="1" customWidth="1"/>
    <col min="6149" max="6149" width="8.77734375" style="188" bestFit="1" customWidth="1"/>
    <col min="6150" max="6150" width="9" style="188" bestFit="1" customWidth="1"/>
    <col min="6151" max="6401" width="8.88671875" style="188"/>
    <col min="6402" max="6402" width="8.21875" style="188" bestFit="1" customWidth="1"/>
    <col min="6403" max="6403" width="9.21875" style="188" bestFit="1" customWidth="1"/>
    <col min="6404" max="6404" width="6.21875" style="188" bestFit="1" customWidth="1"/>
    <col min="6405" max="6405" width="8.77734375" style="188" bestFit="1" customWidth="1"/>
    <col min="6406" max="6406" width="9" style="188" bestFit="1" customWidth="1"/>
    <col min="6407" max="6657" width="8.88671875" style="188"/>
    <col min="6658" max="6658" width="8.21875" style="188" bestFit="1" customWidth="1"/>
    <col min="6659" max="6659" width="9.21875" style="188" bestFit="1" customWidth="1"/>
    <col min="6660" max="6660" width="6.21875" style="188" bestFit="1" customWidth="1"/>
    <col min="6661" max="6661" width="8.77734375" style="188" bestFit="1" customWidth="1"/>
    <col min="6662" max="6662" width="9" style="188" bestFit="1" customWidth="1"/>
    <col min="6663" max="6913" width="8.88671875" style="188"/>
    <col min="6914" max="6914" width="8.21875" style="188" bestFit="1" customWidth="1"/>
    <col min="6915" max="6915" width="9.21875" style="188" bestFit="1" customWidth="1"/>
    <col min="6916" max="6916" width="6.21875" style="188" bestFit="1" customWidth="1"/>
    <col min="6917" max="6917" width="8.77734375" style="188" bestFit="1" customWidth="1"/>
    <col min="6918" max="6918" width="9" style="188" bestFit="1" customWidth="1"/>
    <col min="6919" max="7169" width="8.88671875" style="188"/>
    <col min="7170" max="7170" width="8.21875" style="188" bestFit="1" customWidth="1"/>
    <col min="7171" max="7171" width="9.21875" style="188" bestFit="1" customWidth="1"/>
    <col min="7172" max="7172" width="6.21875" style="188" bestFit="1" customWidth="1"/>
    <col min="7173" max="7173" width="8.77734375" style="188" bestFit="1" customWidth="1"/>
    <col min="7174" max="7174" width="9" style="188" bestFit="1" customWidth="1"/>
    <col min="7175" max="7425" width="8.88671875" style="188"/>
    <col min="7426" max="7426" width="8.21875" style="188" bestFit="1" customWidth="1"/>
    <col min="7427" max="7427" width="9.21875" style="188" bestFit="1" customWidth="1"/>
    <col min="7428" max="7428" width="6.21875" style="188" bestFit="1" customWidth="1"/>
    <col min="7429" max="7429" width="8.77734375" style="188" bestFit="1" customWidth="1"/>
    <col min="7430" max="7430" width="9" style="188" bestFit="1" customWidth="1"/>
    <col min="7431" max="7681" width="8.88671875" style="188"/>
    <col min="7682" max="7682" width="8.21875" style="188" bestFit="1" customWidth="1"/>
    <col min="7683" max="7683" width="9.21875" style="188" bestFit="1" customWidth="1"/>
    <col min="7684" max="7684" width="6.21875" style="188" bestFit="1" customWidth="1"/>
    <col min="7685" max="7685" width="8.77734375" style="188" bestFit="1" customWidth="1"/>
    <col min="7686" max="7686" width="9" style="188" bestFit="1" customWidth="1"/>
    <col min="7687" max="7937" width="8.88671875" style="188"/>
    <col min="7938" max="7938" width="8.21875" style="188" bestFit="1" customWidth="1"/>
    <col min="7939" max="7939" width="9.21875" style="188" bestFit="1" customWidth="1"/>
    <col min="7940" max="7940" width="6.21875" style="188" bestFit="1" customWidth="1"/>
    <col min="7941" max="7941" width="8.77734375" style="188" bestFit="1" customWidth="1"/>
    <col min="7942" max="7942" width="9" style="188" bestFit="1" customWidth="1"/>
    <col min="7943" max="8193" width="8.88671875" style="188"/>
    <col min="8194" max="8194" width="8.21875" style="188" bestFit="1" customWidth="1"/>
    <col min="8195" max="8195" width="9.21875" style="188" bestFit="1" customWidth="1"/>
    <col min="8196" max="8196" width="6.21875" style="188" bestFit="1" customWidth="1"/>
    <col min="8197" max="8197" width="8.77734375" style="188" bestFit="1" customWidth="1"/>
    <col min="8198" max="8198" width="9" style="188" bestFit="1" customWidth="1"/>
    <col min="8199" max="8449" width="8.88671875" style="188"/>
    <col min="8450" max="8450" width="8.21875" style="188" bestFit="1" customWidth="1"/>
    <col min="8451" max="8451" width="9.21875" style="188" bestFit="1" customWidth="1"/>
    <col min="8452" max="8452" width="6.21875" style="188" bestFit="1" customWidth="1"/>
    <col min="8453" max="8453" width="8.77734375" style="188" bestFit="1" customWidth="1"/>
    <col min="8454" max="8454" width="9" style="188" bestFit="1" customWidth="1"/>
    <col min="8455" max="8705" width="8.88671875" style="188"/>
    <col min="8706" max="8706" width="8.21875" style="188" bestFit="1" customWidth="1"/>
    <col min="8707" max="8707" width="9.21875" style="188" bestFit="1" customWidth="1"/>
    <col min="8708" max="8708" width="6.21875" style="188" bestFit="1" customWidth="1"/>
    <col min="8709" max="8709" width="8.77734375" style="188" bestFit="1" customWidth="1"/>
    <col min="8710" max="8710" width="9" style="188" bestFit="1" customWidth="1"/>
    <col min="8711" max="8961" width="8.88671875" style="188"/>
    <col min="8962" max="8962" width="8.21875" style="188" bestFit="1" customWidth="1"/>
    <col min="8963" max="8963" width="9.21875" style="188" bestFit="1" customWidth="1"/>
    <col min="8964" max="8964" width="6.21875" style="188" bestFit="1" customWidth="1"/>
    <col min="8965" max="8965" width="8.77734375" style="188" bestFit="1" customWidth="1"/>
    <col min="8966" max="8966" width="9" style="188" bestFit="1" customWidth="1"/>
    <col min="8967" max="9217" width="8.88671875" style="188"/>
    <col min="9218" max="9218" width="8.21875" style="188" bestFit="1" customWidth="1"/>
    <col min="9219" max="9219" width="9.21875" style="188" bestFit="1" customWidth="1"/>
    <col min="9220" max="9220" width="6.21875" style="188" bestFit="1" customWidth="1"/>
    <col min="9221" max="9221" width="8.77734375" style="188" bestFit="1" customWidth="1"/>
    <col min="9222" max="9222" width="9" style="188" bestFit="1" customWidth="1"/>
    <col min="9223" max="9473" width="8.88671875" style="188"/>
    <col min="9474" max="9474" width="8.21875" style="188" bestFit="1" customWidth="1"/>
    <col min="9475" max="9475" width="9.21875" style="188" bestFit="1" customWidth="1"/>
    <col min="9476" max="9476" width="6.21875" style="188" bestFit="1" customWidth="1"/>
    <col min="9477" max="9477" width="8.77734375" style="188" bestFit="1" customWidth="1"/>
    <col min="9478" max="9478" width="9" style="188" bestFit="1" customWidth="1"/>
    <col min="9479" max="9729" width="8.88671875" style="188"/>
    <col min="9730" max="9730" width="8.21875" style="188" bestFit="1" customWidth="1"/>
    <col min="9731" max="9731" width="9.21875" style="188" bestFit="1" customWidth="1"/>
    <col min="9732" max="9732" width="6.21875" style="188" bestFit="1" customWidth="1"/>
    <col min="9733" max="9733" width="8.77734375" style="188" bestFit="1" customWidth="1"/>
    <col min="9734" max="9734" width="9" style="188" bestFit="1" customWidth="1"/>
    <col min="9735" max="9985" width="8.88671875" style="188"/>
    <col min="9986" max="9986" width="8.21875" style="188" bestFit="1" customWidth="1"/>
    <col min="9987" max="9987" width="9.21875" style="188" bestFit="1" customWidth="1"/>
    <col min="9988" max="9988" width="6.21875" style="188" bestFit="1" customWidth="1"/>
    <col min="9989" max="9989" width="8.77734375" style="188" bestFit="1" customWidth="1"/>
    <col min="9990" max="9990" width="9" style="188" bestFit="1" customWidth="1"/>
    <col min="9991" max="10241" width="8.88671875" style="188"/>
    <col min="10242" max="10242" width="8.21875" style="188" bestFit="1" customWidth="1"/>
    <col min="10243" max="10243" width="9.21875" style="188" bestFit="1" customWidth="1"/>
    <col min="10244" max="10244" width="6.21875" style="188" bestFit="1" customWidth="1"/>
    <col min="10245" max="10245" width="8.77734375" style="188" bestFit="1" customWidth="1"/>
    <col min="10246" max="10246" width="9" style="188" bestFit="1" customWidth="1"/>
    <col min="10247" max="10497" width="8.88671875" style="188"/>
    <col min="10498" max="10498" width="8.21875" style="188" bestFit="1" customWidth="1"/>
    <col min="10499" max="10499" width="9.21875" style="188" bestFit="1" customWidth="1"/>
    <col min="10500" max="10500" width="6.21875" style="188" bestFit="1" customWidth="1"/>
    <col min="10501" max="10501" width="8.77734375" style="188" bestFit="1" customWidth="1"/>
    <col min="10502" max="10502" width="9" style="188" bestFit="1" customWidth="1"/>
    <col min="10503" max="10753" width="8.88671875" style="188"/>
    <col min="10754" max="10754" width="8.21875" style="188" bestFit="1" customWidth="1"/>
    <col min="10755" max="10755" width="9.21875" style="188" bestFit="1" customWidth="1"/>
    <col min="10756" max="10756" width="6.21875" style="188" bestFit="1" customWidth="1"/>
    <col min="10757" max="10757" width="8.77734375" style="188" bestFit="1" customWidth="1"/>
    <col min="10758" max="10758" width="9" style="188" bestFit="1" customWidth="1"/>
    <col min="10759" max="11009" width="8.88671875" style="188"/>
    <col min="11010" max="11010" width="8.21875" style="188" bestFit="1" customWidth="1"/>
    <col min="11011" max="11011" width="9.21875" style="188" bestFit="1" customWidth="1"/>
    <col min="11012" max="11012" width="6.21875" style="188" bestFit="1" customWidth="1"/>
    <col min="11013" max="11013" width="8.77734375" style="188" bestFit="1" customWidth="1"/>
    <col min="11014" max="11014" width="9" style="188" bestFit="1" customWidth="1"/>
    <col min="11015" max="11265" width="8.88671875" style="188"/>
    <col min="11266" max="11266" width="8.21875" style="188" bestFit="1" customWidth="1"/>
    <col min="11267" max="11267" width="9.21875" style="188" bestFit="1" customWidth="1"/>
    <col min="11268" max="11268" width="6.21875" style="188" bestFit="1" customWidth="1"/>
    <col min="11269" max="11269" width="8.77734375" style="188" bestFit="1" customWidth="1"/>
    <col min="11270" max="11270" width="9" style="188" bestFit="1" customWidth="1"/>
    <col min="11271" max="11521" width="8.88671875" style="188"/>
    <col min="11522" max="11522" width="8.21875" style="188" bestFit="1" customWidth="1"/>
    <col min="11523" max="11523" width="9.21875" style="188" bestFit="1" customWidth="1"/>
    <col min="11524" max="11524" width="6.21875" style="188" bestFit="1" customWidth="1"/>
    <col min="11525" max="11525" width="8.77734375" style="188" bestFit="1" customWidth="1"/>
    <col min="11526" max="11526" width="9" style="188" bestFit="1" customWidth="1"/>
    <col min="11527" max="11777" width="8.88671875" style="188"/>
    <col min="11778" max="11778" width="8.21875" style="188" bestFit="1" customWidth="1"/>
    <col min="11779" max="11779" width="9.21875" style="188" bestFit="1" customWidth="1"/>
    <col min="11780" max="11780" width="6.21875" style="188" bestFit="1" customWidth="1"/>
    <col min="11781" max="11781" width="8.77734375" style="188" bestFit="1" customWidth="1"/>
    <col min="11782" max="11782" width="9" style="188" bestFit="1" customWidth="1"/>
    <col min="11783" max="12033" width="8.88671875" style="188"/>
    <col min="12034" max="12034" width="8.21875" style="188" bestFit="1" customWidth="1"/>
    <col min="12035" max="12035" width="9.21875" style="188" bestFit="1" customWidth="1"/>
    <col min="12036" max="12036" width="6.21875" style="188" bestFit="1" customWidth="1"/>
    <col min="12037" max="12037" width="8.77734375" style="188" bestFit="1" customWidth="1"/>
    <col min="12038" max="12038" width="9" style="188" bestFit="1" customWidth="1"/>
    <col min="12039" max="12289" width="8.88671875" style="188"/>
    <col min="12290" max="12290" width="8.21875" style="188" bestFit="1" customWidth="1"/>
    <col min="12291" max="12291" width="9.21875" style="188" bestFit="1" customWidth="1"/>
    <col min="12292" max="12292" width="6.21875" style="188" bestFit="1" customWidth="1"/>
    <col min="12293" max="12293" width="8.77734375" style="188" bestFit="1" customWidth="1"/>
    <col min="12294" max="12294" width="9" style="188" bestFit="1" customWidth="1"/>
    <col min="12295" max="12545" width="8.88671875" style="188"/>
    <col min="12546" max="12546" width="8.21875" style="188" bestFit="1" customWidth="1"/>
    <col min="12547" max="12547" width="9.21875" style="188" bestFit="1" customWidth="1"/>
    <col min="12548" max="12548" width="6.21875" style="188" bestFit="1" customWidth="1"/>
    <col min="12549" max="12549" width="8.77734375" style="188" bestFit="1" customWidth="1"/>
    <col min="12550" max="12550" width="9" style="188" bestFit="1" customWidth="1"/>
    <col min="12551" max="12801" width="8.88671875" style="188"/>
    <col min="12802" max="12802" width="8.21875" style="188" bestFit="1" customWidth="1"/>
    <col min="12803" max="12803" width="9.21875" style="188" bestFit="1" customWidth="1"/>
    <col min="12804" max="12804" width="6.21875" style="188" bestFit="1" customWidth="1"/>
    <col min="12805" max="12805" width="8.77734375" style="188" bestFit="1" customWidth="1"/>
    <col min="12806" max="12806" width="9" style="188" bestFit="1" customWidth="1"/>
    <col min="12807" max="13057" width="8.88671875" style="188"/>
    <col min="13058" max="13058" width="8.21875" style="188" bestFit="1" customWidth="1"/>
    <col min="13059" max="13059" width="9.21875" style="188" bestFit="1" customWidth="1"/>
    <col min="13060" max="13060" width="6.21875" style="188" bestFit="1" customWidth="1"/>
    <col min="13061" max="13061" width="8.77734375" style="188" bestFit="1" customWidth="1"/>
    <col min="13062" max="13062" width="9" style="188" bestFit="1" customWidth="1"/>
    <col min="13063" max="13313" width="8.88671875" style="188"/>
    <col min="13314" max="13314" width="8.21875" style="188" bestFit="1" customWidth="1"/>
    <col min="13315" max="13315" width="9.21875" style="188" bestFit="1" customWidth="1"/>
    <col min="13316" max="13316" width="6.21875" style="188" bestFit="1" customWidth="1"/>
    <col min="13317" max="13317" width="8.77734375" style="188" bestFit="1" customWidth="1"/>
    <col min="13318" max="13318" width="9" style="188" bestFit="1" customWidth="1"/>
    <col min="13319" max="13569" width="8.88671875" style="188"/>
    <col min="13570" max="13570" width="8.21875" style="188" bestFit="1" customWidth="1"/>
    <col min="13571" max="13571" width="9.21875" style="188" bestFit="1" customWidth="1"/>
    <col min="13572" max="13572" width="6.21875" style="188" bestFit="1" customWidth="1"/>
    <col min="13573" max="13573" width="8.77734375" style="188" bestFit="1" customWidth="1"/>
    <col min="13574" max="13574" width="9" style="188" bestFit="1" customWidth="1"/>
    <col min="13575" max="13825" width="8.88671875" style="188"/>
    <col min="13826" max="13826" width="8.21875" style="188" bestFit="1" customWidth="1"/>
    <col min="13827" max="13827" width="9.21875" style="188" bestFit="1" customWidth="1"/>
    <col min="13828" max="13828" width="6.21875" style="188" bestFit="1" customWidth="1"/>
    <col min="13829" max="13829" width="8.77734375" style="188" bestFit="1" customWidth="1"/>
    <col min="13830" max="13830" width="9" style="188" bestFit="1" customWidth="1"/>
    <col min="13831" max="14081" width="8.88671875" style="188"/>
    <col min="14082" max="14082" width="8.21875" style="188" bestFit="1" customWidth="1"/>
    <col min="14083" max="14083" width="9.21875" style="188" bestFit="1" customWidth="1"/>
    <col min="14084" max="14084" width="6.21875" style="188" bestFit="1" customWidth="1"/>
    <col min="14085" max="14085" width="8.77734375" style="188" bestFit="1" customWidth="1"/>
    <col min="14086" max="14086" width="9" style="188" bestFit="1" customWidth="1"/>
    <col min="14087" max="14337" width="8.88671875" style="188"/>
    <col min="14338" max="14338" width="8.21875" style="188" bestFit="1" customWidth="1"/>
    <col min="14339" max="14339" width="9.21875" style="188" bestFit="1" customWidth="1"/>
    <col min="14340" max="14340" width="6.21875" style="188" bestFit="1" customWidth="1"/>
    <col min="14341" max="14341" width="8.77734375" style="188" bestFit="1" customWidth="1"/>
    <col min="14342" max="14342" width="9" style="188" bestFit="1" customWidth="1"/>
    <col min="14343" max="14593" width="8.88671875" style="188"/>
    <col min="14594" max="14594" width="8.21875" style="188" bestFit="1" customWidth="1"/>
    <col min="14595" max="14595" width="9.21875" style="188" bestFit="1" customWidth="1"/>
    <col min="14596" max="14596" width="6.21875" style="188" bestFit="1" customWidth="1"/>
    <col min="14597" max="14597" width="8.77734375" style="188" bestFit="1" customWidth="1"/>
    <col min="14598" max="14598" width="9" style="188" bestFit="1" customWidth="1"/>
    <col min="14599" max="14849" width="8.88671875" style="188"/>
    <col min="14850" max="14850" width="8.21875" style="188" bestFit="1" customWidth="1"/>
    <col min="14851" max="14851" width="9.21875" style="188" bestFit="1" customWidth="1"/>
    <col min="14852" max="14852" width="6.21875" style="188" bestFit="1" customWidth="1"/>
    <col min="14853" max="14853" width="8.77734375" style="188" bestFit="1" customWidth="1"/>
    <col min="14854" max="14854" width="9" style="188" bestFit="1" customWidth="1"/>
    <col min="14855" max="15105" width="8.88671875" style="188"/>
    <col min="15106" max="15106" width="8.21875" style="188" bestFit="1" customWidth="1"/>
    <col min="15107" max="15107" width="9.21875" style="188" bestFit="1" customWidth="1"/>
    <col min="15108" max="15108" width="6.21875" style="188" bestFit="1" customWidth="1"/>
    <col min="15109" max="15109" width="8.77734375" style="188" bestFit="1" customWidth="1"/>
    <col min="15110" max="15110" width="9" style="188" bestFit="1" customWidth="1"/>
    <col min="15111" max="15361" width="8.88671875" style="188"/>
    <col min="15362" max="15362" width="8.21875" style="188" bestFit="1" customWidth="1"/>
    <col min="15363" max="15363" width="9.21875" style="188" bestFit="1" customWidth="1"/>
    <col min="15364" max="15364" width="6.21875" style="188" bestFit="1" customWidth="1"/>
    <col min="15365" max="15365" width="8.77734375" style="188" bestFit="1" customWidth="1"/>
    <col min="15366" max="15366" width="9" style="188" bestFit="1" customWidth="1"/>
    <col min="15367" max="15617" width="8.88671875" style="188"/>
    <col min="15618" max="15618" width="8.21875" style="188" bestFit="1" customWidth="1"/>
    <col min="15619" max="15619" width="9.21875" style="188" bestFit="1" customWidth="1"/>
    <col min="15620" max="15620" width="6.21875" style="188" bestFit="1" customWidth="1"/>
    <col min="15621" max="15621" width="8.77734375" style="188" bestFit="1" customWidth="1"/>
    <col min="15622" max="15622" width="9" style="188" bestFit="1" customWidth="1"/>
    <col min="15623" max="15873" width="8.88671875" style="188"/>
    <col min="15874" max="15874" width="8.21875" style="188" bestFit="1" customWidth="1"/>
    <col min="15875" max="15875" width="9.21875" style="188" bestFit="1" customWidth="1"/>
    <col min="15876" max="15876" width="6.21875" style="188" bestFit="1" customWidth="1"/>
    <col min="15877" max="15877" width="8.77734375" style="188" bestFit="1" customWidth="1"/>
    <col min="15878" max="15878" width="9" style="188" bestFit="1" customWidth="1"/>
    <col min="15879" max="16129" width="8.88671875" style="188"/>
    <col min="16130" max="16130" width="8.21875" style="188" bestFit="1" customWidth="1"/>
    <col min="16131" max="16131" width="9.21875" style="188" bestFit="1" customWidth="1"/>
    <col min="16132" max="16132" width="6.21875" style="188" bestFit="1" customWidth="1"/>
    <col min="16133" max="16133" width="8.77734375" style="188" bestFit="1" customWidth="1"/>
    <col min="16134" max="16134" width="9" style="188" bestFit="1" customWidth="1"/>
    <col min="16135" max="16384" width="8.88671875" style="188"/>
  </cols>
  <sheetData>
    <row r="1" spans="1:6" ht="21.75" customHeight="1">
      <c r="A1" s="900" t="s">
        <v>483</v>
      </c>
      <c r="B1" s="900"/>
      <c r="C1" s="900"/>
      <c r="D1" s="900"/>
      <c r="E1" s="900"/>
      <c r="F1" s="900"/>
    </row>
    <row r="2" spans="1:6">
      <c r="A2" s="901"/>
      <c r="B2" s="901"/>
      <c r="C2" s="901"/>
      <c r="D2" s="901"/>
      <c r="E2" s="901"/>
      <c r="F2" s="307"/>
    </row>
    <row r="3" spans="1:6" ht="51">
      <c r="A3" s="308" t="s">
        <v>234</v>
      </c>
      <c r="B3" s="308" t="s">
        <v>454</v>
      </c>
      <c r="C3" s="308" t="s">
        <v>455</v>
      </c>
      <c r="D3" s="309" t="s">
        <v>456</v>
      </c>
      <c r="E3" s="310" t="s">
        <v>457</v>
      </c>
      <c r="F3" s="308" t="s">
        <v>458</v>
      </c>
    </row>
    <row r="4" spans="1:6" ht="20.100000000000001" customHeight="1">
      <c r="A4" s="311" t="s">
        <v>92</v>
      </c>
      <c r="B4" s="312">
        <v>23790</v>
      </c>
      <c r="C4" s="312">
        <v>10308</v>
      </c>
      <c r="D4" s="312">
        <v>6700</v>
      </c>
      <c r="E4" s="312">
        <v>23780</v>
      </c>
      <c r="F4" s="312">
        <v>3549</v>
      </c>
    </row>
    <row r="5" spans="1:6" ht="20.100000000000001" customHeight="1">
      <c r="A5" s="311" t="s">
        <v>93</v>
      </c>
      <c r="B5" s="312">
        <v>24418</v>
      </c>
      <c r="C5" s="312">
        <v>10615</v>
      </c>
      <c r="D5" s="312">
        <v>6900</v>
      </c>
      <c r="E5" s="312">
        <v>24869</v>
      </c>
      <c r="F5" s="312">
        <v>3604</v>
      </c>
    </row>
    <row r="6" spans="1:6" ht="20.100000000000001" customHeight="1">
      <c r="A6" s="311" t="s">
        <v>94</v>
      </c>
      <c r="B6" s="312">
        <v>26036</v>
      </c>
      <c r="C6" s="312">
        <v>11195</v>
      </c>
      <c r="D6" s="312">
        <v>7277</v>
      </c>
      <c r="E6" s="312">
        <v>26941</v>
      </c>
      <c r="F6" s="312">
        <v>3702</v>
      </c>
    </row>
    <row r="7" spans="1:6" ht="20.100000000000001" customHeight="1">
      <c r="A7" s="311" t="s">
        <v>95</v>
      </c>
      <c r="B7" s="312">
        <v>29270</v>
      </c>
      <c r="C7" s="312">
        <v>10718</v>
      </c>
      <c r="D7" s="312">
        <v>7939</v>
      </c>
      <c r="E7" s="312">
        <v>29999</v>
      </c>
      <c r="F7" s="312">
        <v>3779</v>
      </c>
    </row>
    <row r="8" spans="1:6" ht="20.100000000000001" customHeight="1">
      <c r="A8" s="311" t="s">
        <v>96</v>
      </c>
      <c r="B8" s="312">
        <v>32020</v>
      </c>
      <c r="C8" s="312">
        <v>12338</v>
      </c>
      <c r="D8" s="312">
        <v>8020</v>
      </c>
      <c r="E8" s="312">
        <v>31221</v>
      </c>
      <c r="F8" s="312">
        <v>3893</v>
      </c>
    </row>
    <row r="9" spans="1:6" ht="20.100000000000001" customHeight="1">
      <c r="A9" s="311" t="s">
        <v>97</v>
      </c>
      <c r="B9" s="312">
        <v>34400</v>
      </c>
      <c r="C9" s="312">
        <v>13231</v>
      </c>
      <c r="D9" s="312">
        <v>8600</v>
      </c>
      <c r="E9" s="312">
        <v>37427</v>
      </c>
      <c r="F9" s="312">
        <v>4352</v>
      </c>
    </row>
    <row r="10" spans="1:6" ht="20.100000000000001" customHeight="1">
      <c r="A10" s="311" t="s">
        <v>98</v>
      </c>
      <c r="B10" s="313">
        <v>36666</v>
      </c>
      <c r="C10" s="312">
        <v>14154</v>
      </c>
      <c r="D10" s="313">
        <v>9200</v>
      </c>
      <c r="E10" s="313">
        <v>41481</v>
      </c>
      <c r="F10" s="313">
        <v>4576</v>
      </c>
    </row>
    <row r="11" spans="1:6" ht="20.100000000000001" customHeight="1">
      <c r="A11" s="314" t="s">
        <v>99</v>
      </c>
      <c r="B11" s="315">
        <v>39308</v>
      </c>
      <c r="C11" s="316">
        <v>15283.076923076924</v>
      </c>
      <c r="D11" s="315">
        <v>9934</v>
      </c>
      <c r="E11" s="315">
        <v>48543</v>
      </c>
      <c r="F11" s="315">
        <v>4887</v>
      </c>
    </row>
    <row r="12" spans="1:6" ht="20.100000000000001" customHeight="1">
      <c r="A12" s="314" t="s">
        <v>100</v>
      </c>
      <c r="B12" s="313">
        <v>44725</v>
      </c>
      <c r="C12" s="316">
        <v>17532.307692307691</v>
      </c>
      <c r="D12" s="316">
        <v>11396</v>
      </c>
      <c r="E12" s="315">
        <v>55842</v>
      </c>
      <c r="F12" s="313">
        <v>4900</v>
      </c>
    </row>
    <row r="13" spans="1:6" ht="20.100000000000001" customHeight="1">
      <c r="A13" s="314" t="s">
        <v>116</v>
      </c>
      <c r="B13" s="315">
        <v>45431</v>
      </c>
      <c r="C13" s="315">
        <v>18286</v>
      </c>
      <c r="D13" s="316">
        <v>11893.95</v>
      </c>
      <c r="E13" s="316">
        <v>58443.292419999998</v>
      </c>
      <c r="F13" s="316">
        <v>4913.6991848797079</v>
      </c>
    </row>
    <row r="14" spans="1:6" ht="23.25" customHeight="1"/>
  </sheetData>
  <mergeCells count="2">
    <mergeCell ref="A1:F1"/>
    <mergeCell ref="A2:E2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AK88"/>
  <sheetViews>
    <sheetView workbookViewId="0">
      <selection activeCell="L4" sqref="L4"/>
    </sheetView>
  </sheetViews>
  <sheetFormatPr defaultRowHeight="15"/>
  <cols>
    <col min="1" max="1" width="10.5546875" style="188" bestFit="1" customWidth="1"/>
    <col min="2" max="2" width="15.77734375" style="188" bestFit="1" customWidth="1"/>
    <col min="3" max="3" width="6.21875" style="188" bestFit="1" customWidth="1"/>
    <col min="4" max="4" width="8" style="188" bestFit="1" customWidth="1"/>
    <col min="5" max="5" width="8.77734375" style="188" bestFit="1" customWidth="1"/>
    <col min="6" max="6" width="10.44140625" style="188" customWidth="1"/>
    <col min="7" max="8" width="8.88671875" style="188"/>
    <col min="9" max="9" width="9.44140625" style="188" customWidth="1"/>
    <col min="10" max="10" width="8.88671875" style="329"/>
    <col min="11" max="256" width="8.88671875" style="188"/>
    <col min="257" max="257" width="10.5546875" style="188" bestFit="1" customWidth="1"/>
    <col min="258" max="258" width="15.77734375" style="188" bestFit="1" customWidth="1"/>
    <col min="259" max="259" width="6.21875" style="188" bestFit="1" customWidth="1"/>
    <col min="260" max="260" width="8" style="188" bestFit="1" customWidth="1"/>
    <col min="261" max="261" width="8.77734375" style="188" bestFit="1" customWidth="1"/>
    <col min="262" max="262" width="10.44140625" style="188" customWidth="1"/>
    <col min="263" max="264" width="8.88671875" style="188"/>
    <col min="265" max="265" width="9.44140625" style="188" customWidth="1"/>
    <col min="266" max="512" width="8.88671875" style="188"/>
    <col min="513" max="513" width="10.5546875" style="188" bestFit="1" customWidth="1"/>
    <col min="514" max="514" width="15.77734375" style="188" bestFit="1" customWidth="1"/>
    <col min="515" max="515" width="6.21875" style="188" bestFit="1" customWidth="1"/>
    <col min="516" max="516" width="8" style="188" bestFit="1" customWidth="1"/>
    <col min="517" max="517" width="8.77734375" style="188" bestFit="1" customWidth="1"/>
    <col min="518" max="518" width="10.44140625" style="188" customWidth="1"/>
    <col min="519" max="520" width="8.88671875" style="188"/>
    <col min="521" max="521" width="9.44140625" style="188" customWidth="1"/>
    <col min="522" max="768" width="8.88671875" style="188"/>
    <col min="769" max="769" width="10.5546875" style="188" bestFit="1" customWidth="1"/>
    <col min="770" max="770" width="15.77734375" style="188" bestFit="1" customWidth="1"/>
    <col min="771" max="771" width="6.21875" style="188" bestFit="1" customWidth="1"/>
    <col min="772" max="772" width="8" style="188" bestFit="1" customWidth="1"/>
    <col min="773" max="773" width="8.77734375" style="188" bestFit="1" customWidth="1"/>
    <col min="774" max="774" width="10.44140625" style="188" customWidth="1"/>
    <col min="775" max="776" width="8.88671875" style="188"/>
    <col min="777" max="777" width="9.44140625" style="188" customWidth="1"/>
    <col min="778" max="1024" width="8.88671875" style="188"/>
    <col min="1025" max="1025" width="10.5546875" style="188" bestFit="1" customWidth="1"/>
    <col min="1026" max="1026" width="15.77734375" style="188" bestFit="1" customWidth="1"/>
    <col min="1027" max="1027" width="6.21875" style="188" bestFit="1" customWidth="1"/>
    <col min="1028" max="1028" width="8" style="188" bestFit="1" customWidth="1"/>
    <col min="1029" max="1029" width="8.77734375" style="188" bestFit="1" customWidth="1"/>
    <col min="1030" max="1030" width="10.44140625" style="188" customWidth="1"/>
    <col min="1031" max="1032" width="8.88671875" style="188"/>
    <col min="1033" max="1033" width="9.44140625" style="188" customWidth="1"/>
    <col min="1034" max="1280" width="8.88671875" style="188"/>
    <col min="1281" max="1281" width="10.5546875" style="188" bestFit="1" customWidth="1"/>
    <col min="1282" max="1282" width="15.77734375" style="188" bestFit="1" customWidth="1"/>
    <col min="1283" max="1283" width="6.21875" style="188" bestFit="1" customWidth="1"/>
    <col min="1284" max="1284" width="8" style="188" bestFit="1" customWidth="1"/>
    <col min="1285" max="1285" width="8.77734375" style="188" bestFit="1" customWidth="1"/>
    <col min="1286" max="1286" width="10.44140625" style="188" customWidth="1"/>
    <col min="1287" max="1288" width="8.88671875" style="188"/>
    <col min="1289" max="1289" width="9.44140625" style="188" customWidth="1"/>
    <col min="1290" max="1536" width="8.88671875" style="188"/>
    <col min="1537" max="1537" width="10.5546875" style="188" bestFit="1" customWidth="1"/>
    <col min="1538" max="1538" width="15.77734375" style="188" bestFit="1" customWidth="1"/>
    <col min="1539" max="1539" width="6.21875" style="188" bestFit="1" customWidth="1"/>
    <col min="1540" max="1540" width="8" style="188" bestFit="1" customWidth="1"/>
    <col min="1541" max="1541" width="8.77734375" style="188" bestFit="1" customWidth="1"/>
    <col min="1542" max="1542" width="10.44140625" style="188" customWidth="1"/>
    <col min="1543" max="1544" width="8.88671875" style="188"/>
    <col min="1545" max="1545" width="9.44140625" style="188" customWidth="1"/>
    <col min="1546" max="1792" width="8.88671875" style="188"/>
    <col min="1793" max="1793" width="10.5546875" style="188" bestFit="1" customWidth="1"/>
    <col min="1794" max="1794" width="15.77734375" style="188" bestFit="1" customWidth="1"/>
    <col min="1795" max="1795" width="6.21875" style="188" bestFit="1" customWidth="1"/>
    <col min="1796" max="1796" width="8" style="188" bestFit="1" customWidth="1"/>
    <col min="1797" max="1797" width="8.77734375" style="188" bestFit="1" customWidth="1"/>
    <col min="1798" max="1798" width="10.44140625" style="188" customWidth="1"/>
    <col min="1799" max="1800" width="8.88671875" style="188"/>
    <col min="1801" max="1801" width="9.44140625" style="188" customWidth="1"/>
    <col min="1802" max="2048" width="8.88671875" style="188"/>
    <col min="2049" max="2049" width="10.5546875" style="188" bestFit="1" customWidth="1"/>
    <col min="2050" max="2050" width="15.77734375" style="188" bestFit="1" customWidth="1"/>
    <col min="2051" max="2051" width="6.21875" style="188" bestFit="1" customWidth="1"/>
    <col min="2052" max="2052" width="8" style="188" bestFit="1" customWidth="1"/>
    <col min="2053" max="2053" width="8.77734375" style="188" bestFit="1" customWidth="1"/>
    <col min="2054" max="2054" width="10.44140625" style="188" customWidth="1"/>
    <col min="2055" max="2056" width="8.88671875" style="188"/>
    <col min="2057" max="2057" width="9.44140625" style="188" customWidth="1"/>
    <col min="2058" max="2304" width="8.88671875" style="188"/>
    <col min="2305" max="2305" width="10.5546875" style="188" bestFit="1" customWidth="1"/>
    <col min="2306" max="2306" width="15.77734375" style="188" bestFit="1" customWidth="1"/>
    <col min="2307" max="2307" width="6.21875" style="188" bestFit="1" customWidth="1"/>
    <col min="2308" max="2308" width="8" style="188" bestFit="1" customWidth="1"/>
    <col min="2309" max="2309" width="8.77734375" style="188" bestFit="1" customWidth="1"/>
    <col min="2310" max="2310" width="10.44140625" style="188" customWidth="1"/>
    <col min="2311" max="2312" width="8.88671875" style="188"/>
    <col min="2313" max="2313" width="9.44140625" style="188" customWidth="1"/>
    <col min="2314" max="2560" width="8.88671875" style="188"/>
    <col min="2561" max="2561" width="10.5546875" style="188" bestFit="1" customWidth="1"/>
    <col min="2562" max="2562" width="15.77734375" style="188" bestFit="1" customWidth="1"/>
    <col min="2563" max="2563" width="6.21875" style="188" bestFit="1" customWidth="1"/>
    <col min="2564" max="2564" width="8" style="188" bestFit="1" customWidth="1"/>
    <col min="2565" max="2565" width="8.77734375" style="188" bestFit="1" customWidth="1"/>
    <col min="2566" max="2566" width="10.44140625" style="188" customWidth="1"/>
    <col min="2567" max="2568" width="8.88671875" style="188"/>
    <col min="2569" max="2569" width="9.44140625" style="188" customWidth="1"/>
    <col min="2570" max="2816" width="8.88671875" style="188"/>
    <col min="2817" max="2817" width="10.5546875" style="188" bestFit="1" customWidth="1"/>
    <col min="2818" max="2818" width="15.77734375" style="188" bestFit="1" customWidth="1"/>
    <col min="2819" max="2819" width="6.21875" style="188" bestFit="1" customWidth="1"/>
    <col min="2820" max="2820" width="8" style="188" bestFit="1" customWidth="1"/>
    <col min="2821" max="2821" width="8.77734375" style="188" bestFit="1" customWidth="1"/>
    <col min="2822" max="2822" width="10.44140625" style="188" customWidth="1"/>
    <col min="2823" max="2824" width="8.88671875" style="188"/>
    <col min="2825" max="2825" width="9.44140625" style="188" customWidth="1"/>
    <col min="2826" max="3072" width="8.88671875" style="188"/>
    <col min="3073" max="3073" width="10.5546875" style="188" bestFit="1" customWidth="1"/>
    <col min="3074" max="3074" width="15.77734375" style="188" bestFit="1" customWidth="1"/>
    <col min="3075" max="3075" width="6.21875" style="188" bestFit="1" customWidth="1"/>
    <col min="3076" max="3076" width="8" style="188" bestFit="1" customWidth="1"/>
    <col min="3077" max="3077" width="8.77734375" style="188" bestFit="1" customWidth="1"/>
    <col min="3078" max="3078" width="10.44140625" style="188" customWidth="1"/>
    <col min="3079" max="3080" width="8.88671875" style="188"/>
    <col min="3081" max="3081" width="9.44140625" style="188" customWidth="1"/>
    <col min="3082" max="3328" width="8.88671875" style="188"/>
    <col min="3329" max="3329" width="10.5546875" style="188" bestFit="1" customWidth="1"/>
    <col min="3330" max="3330" width="15.77734375" style="188" bestFit="1" customWidth="1"/>
    <col min="3331" max="3331" width="6.21875" style="188" bestFit="1" customWidth="1"/>
    <col min="3332" max="3332" width="8" style="188" bestFit="1" customWidth="1"/>
    <col min="3333" max="3333" width="8.77734375" style="188" bestFit="1" customWidth="1"/>
    <col min="3334" max="3334" width="10.44140625" style="188" customWidth="1"/>
    <col min="3335" max="3336" width="8.88671875" style="188"/>
    <col min="3337" max="3337" width="9.44140625" style="188" customWidth="1"/>
    <col min="3338" max="3584" width="8.88671875" style="188"/>
    <col min="3585" max="3585" width="10.5546875" style="188" bestFit="1" customWidth="1"/>
    <col min="3586" max="3586" width="15.77734375" style="188" bestFit="1" customWidth="1"/>
    <col min="3587" max="3587" width="6.21875" style="188" bestFit="1" customWidth="1"/>
    <col min="3588" max="3588" width="8" style="188" bestFit="1" customWidth="1"/>
    <col min="3589" max="3589" width="8.77734375" style="188" bestFit="1" customWidth="1"/>
    <col min="3590" max="3590" width="10.44140625" style="188" customWidth="1"/>
    <col min="3591" max="3592" width="8.88671875" style="188"/>
    <col min="3593" max="3593" width="9.44140625" style="188" customWidth="1"/>
    <col min="3594" max="3840" width="8.88671875" style="188"/>
    <col min="3841" max="3841" width="10.5546875" style="188" bestFit="1" customWidth="1"/>
    <col min="3842" max="3842" width="15.77734375" style="188" bestFit="1" customWidth="1"/>
    <col min="3843" max="3843" width="6.21875" style="188" bestFit="1" customWidth="1"/>
    <col min="3844" max="3844" width="8" style="188" bestFit="1" customWidth="1"/>
    <col min="3845" max="3845" width="8.77734375" style="188" bestFit="1" customWidth="1"/>
    <col min="3846" max="3846" width="10.44140625" style="188" customWidth="1"/>
    <col min="3847" max="3848" width="8.88671875" style="188"/>
    <col min="3849" max="3849" width="9.44140625" style="188" customWidth="1"/>
    <col min="3850" max="4096" width="8.88671875" style="188"/>
    <col min="4097" max="4097" width="10.5546875" style="188" bestFit="1" customWidth="1"/>
    <col min="4098" max="4098" width="15.77734375" style="188" bestFit="1" customWidth="1"/>
    <col min="4099" max="4099" width="6.21875" style="188" bestFit="1" customWidth="1"/>
    <col min="4100" max="4100" width="8" style="188" bestFit="1" customWidth="1"/>
    <col min="4101" max="4101" width="8.77734375" style="188" bestFit="1" customWidth="1"/>
    <col min="4102" max="4102" width="10.44140625" style="188" customWidth="1"/>
    <col min="4103" max="4104" width="8.88671875" style="188"/>
    <col min="4105" max="4105" width="9.44140625" style="188" customWidth="1"/>
    <col min="4106" max="4352" width="8.88671875" style="188"/>
    <col min="4353" max="4353" width="10.5546875" style="188" bestFit="1" customWidth="1"/>
    <col min="4354" max="4354" width="15.77734375" style="188" bestFit="1" customWidth="1"/>
    <col min="4355" max="4355" width="6.21875" style="188" bestFit="1" customWidth="1"/>
    <col min="4356" max="4356" width="8" style="188" bestFit="1" customWidth="1"/>
    <col min="4357" max="4357" width="8.77734375" style="188" bestFit="1" customWidth="1"/>
    <col min="4358" max="4358" width="10.44140625" style="188" customWidth="1"/>
    <col min="4359" max="4360" width="8.88671875" style="188"/>
    <col min="4361" max="4361" width="9.44140625" style="188" customWidth="1"/>
    <col min="4362" max="4608" width="8.88671875" style="188"/>
    <col min="4609" max="4609" width="10.5546875" style="188" bestFit="1" customWidth="1"/>
    <col min="4610" max="4610" width="15.77734375" style="188" bestFit="1" customWidth="1"/>
    <col min="4611" max="4611" width="6.21875" style="188" bestFit="1" customWidth="1"/>
    <col min="4612" max="4612" width="8" style="188" bestFit="1" customWidth="1"/>
    <col min="4613" max="4613" width="8.77734375" style="188" bestFit="1" customWidth="1"/>
    <col min="4614" max="4614" width="10.44140625" style="188" customWidth="1"/>
    <col min="4615" max="4616" width="8.88671875" style="188"/>
    <col min="4617" max="4617" width="9.44140625" style="188" customWidth="1"/>
    <col min="4618" max="4864" width="8.88671875" style="188"/>
    <col min="4865" max="4865" width="10.5546875" style="188" bestFit="1" customWidth="1"/>
    <col min="4866" max="4866" width="15.77734375" style="188" bestFit="1" customWidth="1"/>
    <col min="4867" max="4867" width="6.21875" style="188" bestFit="1" customWidth="1"/>
    <col min="4868" max="4868" width="8" style="188" bestFit="1" customWidth="1"/>
    <col min="4869" max="4869" width="8.77734375" style="188" bestFit="1" customWidth="1"/>
    <col min="4870" max="4870" width="10.44140625" style="188" customWidth="1"/>
    <col min="4871" max="4872" width="8.88671875" style="188"/>
    <col min="4873" max="4873" width="9.44140625" style="188" customWidth="1"/>
    <col min="4874" max="5120" width="8.88671875" style="188"/>
    <col min="5121" max="5121" width="10.5546875" style="188" bestFit="1" customWidth="1"/>
    <col min="5122" max="5122" width="15.77734375" style="188" bestFit="1" customWidth="1"/>
    <col min="5123" max="5123" width="6.21875" style="188" bestFit="1" customWidth="1"/>
    <col min="5124" max="5124" width="8" style="188" bestFit="1" customWidth="1"/>
    <col min="5125" max="5125" width="8.77734375" style="188" bestFit="1" customWidth="1"/>
    <col min="5126" max="5126" width="10.44140625" style="188" customWidth="1"/>
    <col min="5127" max="5128" width="8.88671875" style="188"/>
    <col min="5129" max="5129" width="9.44140625" style="188" customWidth="1"/>
    <col min="5130" max="5376" width="8.88671875" style="188"/>
    <col min="5377" max="5377" width="10.5546875" style="188" bestFit="1" customWidth="1"/>
    <col min="5378" max="5378" width="15.77734375" style="188" bestFit="1" customWidth="1"/>
    <col min="5379" max="5379" width="6.21875" style="188" bestFit="1" customWidth="1"/>
    <col min="5380" max="5380" width="8" style="188" bestFit="1" customWidth="1"/>
    <col min="5381" max="5381" width="8.77734375" style="188" bestFit="1" customWidth="1"/>
    <col min="5382" max="5382" width="10.44140625" style="188" customWidth="1"/>
    <col min="5383" max="5384" width="8.88671875" style="188"/>
    <col min="5385" max="5385" width="9.44140625" style="188" customWidth="1"/>
    <col min="5386" max="5632" width="8.88671875" style="188"/>
    <col min="5633" max="5633" width="10.5546875" style="188" bestFit="1" customWidth="1"/>
    <col min="5634" max="5634" width="15.77734375" style="188" bestFit="1" customWidth="1"/>
    <col min="5635" max="5635" width="6.21875" style="188" bestFit="1" customWidth="1"/>
    <col min="5636" max="5636" width="8" style="188" bestFit="1" customWidth="1"/>
    <col min="5637" max="5637" width="8.77734375" style="188" bestFit="1" customWidth="1"/>
    <col min="5638" max="5638" width="10.44140625" style="188" customWidth="1"/>
    <col min="5639" max="5640" width="8.88671875" style="188"/>
    <col min="5641" max="5641" width="9.44140625" style="188" customWidth="1"/>
    <col min="5642" max="5888" width="8.88671875" style="188"/>
    <col min="5889" max="5889" width="10.5546875" style="188" bestFit="1" customWidth="1"/>
    <col min="5890" max="5890" width="15.77734375" style="188" bestFit="1" customWidth="1"/>
    <col min="5891" max="5891" width="6.21875" style="188" bestFit="1" customWidth="1"/>
    <col min="5892" max="5892" width="8" style="188" bestFit="1" customWidth="1"/>
    <col min="5893" max="5893" width="8.77734375" style="188" bestFit="1" customWidth="1"/>
    <col min="5894" max="5894" width="10.44140625" style="188" customWidth="1"/>
    <col min="5895" max="5896" width="8.88671875" style="188"/>
    <col min="5897" max="5897" width="9.44140625" style="188" customWidth="1"/>
    <col min="5898" max="6144" width="8.88671875" style="188"/>
    <col min="6145" max="6145" width="10.5546875" style="188" bestFit="1" customWidth="1"/>
    <col min="6146" max="6146" width="15.77734375" style="188" bestFit="1" customWidth="1"/>
    <col min="6147" max="6147" width="6.21875" style="188" bestFit="1" customWidth="1"/>
    <col min="6148" max="6148" width="8" style="188" bestFit="1" customWidth="1"/>
    <col min="6149" max="6149" width="8.77734375" style="188" bestFit="1" customWidth="1"/>
    <col min="6150" max="6150" width="10.44140625" style="188" customWidth="1"/>
    <col min="6151" max="6152" width="8.88671875" style="188"/>
    <col min="6153" max="6153" width="9.44140625" style="188" customWidth="1"/>
    <col min="6154" max="6400" width="8.88671875" style="188"/>
    <col min="6401" max="6401" width="10.5546875" style="188" bestFit="1" customWidth="1"/>
    <col min="6402" max="6402" width="15.77734375" style="188" bestFit="1" customWidth="1"/>
    <col min="6403" max="6403" width="6.21875" style="188" bestFit="1" customWidth="1"/>
    <col min="6404" max="6404" width="8" style="188" bestFit="1" customWidth="1"/>
    <col min="6405" max="6405" width="8.77734375" style="188" bestFit="1" customWidth="1"/>
    <col min="6406" max="6406" width="10.44140625" style="188" customWidth="1"/>
    <col min="6407" max="6408" width="8.88671875" style="188"/>
    <col min="6409" max="6409" width="9.44140625" style="188" customWidth="1"/>
    <col min="6410" max="6656" width="8.88671875" style="188"/>
    <col min="6657" max="6657" width="10.5546875" style="188" bestFit="1" customWidth="1"/>
    <col min="6658" max="6658" width="15.77734375" style="188" bestFit="1" customWidth="1"/>
    <col min="6659" max="6659" width="6.21875" style="188" bestFit="1" customWidth="1"/>
    <col min="6660" max="6660" width="8" style="188" bestFit="1" customWidth="1"/>
    <col min="6661" max="6661" width="8.77734375" style="188" bestFit="1" customWidth="1"/>
    <col min="6662" max="6662" width="10.44140625" style="188" customWidth="1"/>
    <col min="6663" max="6664" width="8.88671875" style="188"/>
    <col min="6665" max="6665" width="9.44140625" style="188" customWidth="1"/>
    <col min="6666" max="6912" width="8.88671875" style="188"/>
    <col min="6913" max="6913" width="10.5546875" style="188" bestFit="1" customWidth="1"/>
    <col min="6914" max="6914" width="15.77734375" style="188" bestFit="1" customWidth="1"/>
    <col min="6915" max="6915" width="6.21875" style="188" bestFit="1" customWidth="1"/>
    <col min="6916" max="6916" width="8" style="188" bestFit="1" customWidth="1"/>
    <col min="6917" max="6917" width="8.77734375" style="188" bestFit="1" customWidth="1"/>
    <col min="6918" max="6918" width="10.44140625" style="188" customWidth="1"/>
    <col min="6919" max="6920" width="8.88671875" style="188"/>
    <col min="6921" max="6921" width="9.44140625" style="188" customWidth="1"/>
    <col min="6922" max="7168" width="8.88671875" style="188"/>
    <col min="7169" max="7169" width="10.5546875" style="188" bestFit="1" customWidth="1"/>
    <col min="7170" max="7170" width="15.77734375" style="188" bestFit="1" customWidth="1"/>
    <col min="7171" max="7171" width="6.21875" style="188" bestFit="1" customWidth="1"/>
    <col min="7172" max="7172" width="8" style="188" bestFit="1" customWidth="1"/>
    <col min="7173" max="7173" width="8.77734375" style="188" bestFit="1" customWidth="1"/>
    <col min="7174" max="7174" width="10.44140625" style="188" customWidth="1"/>
    <col min="7175" max="7176" width="8.88671875" style="188"/>
    <col min="7177" max="7177" width="9.44140625" style="188" customWidth="1"/>
    <col min="7178" max="7424" width="8.88671875" style="188"/>
    <col min="7425" max="7425" width="10.5546875" style="188" bestFit="1" customWidth="1"/>
    <col min="7426" max="7426" width="15.77734375" style="188" bestFit="1" customWidth="1"/>
    <col min="7427" max="7427" width="6.21875" style="188" bestFit="1" customWidth="1"/>
    <col min="7428" max="7428" width="8" style="188" bestFit="1" customWidth="1"/>
    <col min="7429" max="7429" width="8.77734375" style="188" bestFit="1" customWidth="1"/>
    <col min="7430" max="7430" width="10.44140625" style="188" customWidth="1"/>
    <col min="7431" max="7432" width="8.88671875" style="188"/>
    <col min="7433" max="7433" width="9.44140625" style="188" customWidth="1"/>
    <col min="7434" max="7680" width="8.88671875" style="188"/>
    <col min="7681" max="7681" width="10.5546875" style="188" bestFit="1" customWidth="1"/>
    <col min="7682" max="7682" width="15.77734375" style="188" bestFit="1" customWidth="1"/>
    <col min="7683" max="7683" width="6.21875" style="188" bestFit="1" customWidth="1"/>
    <col min="7684" max="7684" width="8" style="188" bestFit="1" customWidth="1"/>
    <col min="7685" max="7685" width="8.77734375" style="188" bestFit="1" customWidth="1"/>
    <col min="7686" max="7686" width="10.44140625" style="188" customWidth="1"/>
    <col min="7687" max="7688" width="8.88671875" style="188"/>
    <col min="7689" max="7689" width="9.44140625" style="188" customWidth="1"/>
    <col min="7690" max="7936" width="8.88671875" style="188"/>
    <col min="7937" max="7937" width="10.5546875" style="188" bestFit="1" customWidth="1"/>
    <col min="7938" max="7938" width="15.77734375" style="188" bestFit="1" customWidth="1"/>
    <col min="7939" max="7939" width="6.21875" style="188" bestFit="1" customWidth="1"/>
    <col min="7940" max="7940" width="8" style="188" bestFit="1" customWidth="1"/>
    <col min="7941" max="7941" width="8.77734375" style="188" bestFit="1" customWidth="1"/>
    <col min="7942" max="7942" width="10.44140625" style="188" customWidth="1"/>
    <col min="7943" max="7944" width="8.88671875" style="188"/>
    <col min="7945" max="7945" width="9.44140625" style="188" customWidth="1"/>
    <col min="7946" max="8192" width="8.88671875" style="188"/>
    <col min="8193" max="8193" width="10.5546875" style="188" bestFit="1" customWidth="1"/>
    <col min="8194" max="8194" width="15.77734375" style="188" bestFit="1" customWidth="1"/>
    <col min="8195" max="8195" width="6.21875" style="188" bestFit="1" customWidth="1"/>
    <col min="8196" max="8196" width="8" style="188" bestFit="1" customWidth="1"/>
    <col min="8197" max="8197" width="8.77734375" style="188" bestFit="1" customWidth="1"/>
    <col min="8198" max="8198" width="10.44140625" style="188" customWidth="1"/>
    <col min="8199" max="8200" width="8.88671875" style="188"/>
    <col min="8201" max="8201" width="9.44140625" style="188" customWidth="1"/>
    <col min="8202" max="8448" width="8.88671875" style="188"/>
    <col min="8449" max="8449" width="10.5546875" style="188" bestFit="1" customWidth="1"/>
    <col min="8450" max="8450" width="15.77734375" style="188" bestFit="1" customWidth="1"/>
    <col min="8451" max="8451" width="6.21875" style="188" bestFit="1" customWidth="1"/>
    <col min="8452" max="8452" width="8" style="188" bestFit="1" customWidth="1"/>
    <col min="8453" max="8453" width="8.77734375" style="188" bestFit="1" customWidth="1"/>
    <col min="8454" max="8454" width="10.44140625" style="188" customWidth="1"/>
    <col min="8455" max="8456" width="8.88671875" style="188"/>
    <col min="8457" max="8457" width="9.44140625" style="188" customWidth="1"/>
    <col min="8458" max="8704" width="8.88671875" style="188"/>
    <col min="8705" max="8705" width="10.5546875" style="188" bestFit="1" customWidth="1"/>
    <col min="8706" max="8706" width="15.77734375" style="188" bestFit="1" customWidth="1"/>
    <col min="8707" max="8707" width="6.21875" style="188" bestFit="1" customWidth="1"/>
    <col min="8708" max="8708" width="8" style="188" bestFit="1" customWidth="1"/>
    <col min="8709" max="8709" width="8.77734375" style="188" bestFit="1" customWidth="1"/>
    <col min="8710" max="8710" width="10.44140625" style="188" customWidth="1"/>
    <col min="8711" max="8712" width="8.88671875" style="188"/>
    <col min="8713" max="8713" width="9.44140625" style="188" customWidth="1"/>
    <col min="8714" max="8960" width="8.88671875" style="188"/>
    <col min="8961" max="8961" width="10.5546875" style="188" bestFit="1" customWidth="1"/>
    <col min="8962" max="8962" width="15.77734375" style="188" bestFit="1" customWidth="1"/>
    <col min="8963" max="8963" width="6.21875" style="188" bestFit="1" customWidth="1"/>
    <col min="8964" max="8964" width="8" style="188" bestFit="1" customWidth="1"/>
    <col min="8965" max="8965" width="8.77734375" style="188" bestFit="1" customWidth="1"/>
    <col min="8966" max="8966" width="10.44140625" style="188" customWidth="1"/>
    <col min="8967" max="8968" width="8.88671875" style="188"/>
    <col min="8969" max="8969" width="9.44140625" style="188" customWidth="1"/>
    <col min="8970" max="9216" width="8.88671875" style="188"/>
    <col min="9217" max="9217" width="10.5546875" style="188" bestFit="1" customWidth="1"/>
    <col min="9218" max="9218" width="15.77734375" style="188" bestFit="1" customWidth="1"/>
    <col min="9219" max="9219" width="6.21875" style="188" bestFit="1" customWidth="1"/>
    <col min="9220" max="9220" width="8" style="188" bestFit="1" customWidth="1"/>
    <col min="9221" max="9221" width="8.77734375" style="188" bestFit="1" customWidth="1"/>
    <col min="9222" max="9222" width="10.44140625" style="188" customWidth="1"/>
    <col min="9223" max="9224" width="8.88671875" style="188"/>
    <col min="9225" max="9225" width="9.44140625" style="188" customWidth="1"/>
    <col min="9226" max="9472" width="8.88671875" style="188"/>
    <col min="9473" max="9473" width="10.5546875" style="188" bestFit="1" customWidth="1"/>
    <col min="9474" max="9474" width="15.77734375" style="188" bestFit="1" customWidth="1"/>
    <col min="9475" max="9475" width="6.21875" style="188" bestFit="1" customWidth="1"/>
    <col min="9476" max="9476" width="8" style="188" bestFit="1" customWidth="1"/>
    <col min="9477" max="9477" width="8.77734375" style="188" bestFit="1" customWidth="1"/>
    <col min="9478" max="9478" width="10.44140625" style="188" customWidth="1"/>
    <col min="9479" max="9480" width="8.88671875" style="188"/>
    <col min="9481" max="9481" width="9.44140625" style="188" customWidth="1"/>
    <col min="9482" max="9728" width="8.88671875" style="188"/>
    <col min="9729" max="9729" width="10.5546875" style="188" bestFit="1" customWidth="1"/>
    <col min="9730" max="9730" width="15.77734375" style="188" bestFit="1" customWidth="1"/>
    <col min="9731" max="9731" width="6.21875" style="188" bestFit="1" customWidth="1"/>
    <col min="9732" max="9732" width="8" style="188" bestFit="1" customWidth="1"/>
    <col min="9733" max="9733" width="8.77734375" style="188" bestFit="1" customWidth="1"/>
    <col min="9734" max="9734" width="10.44140625" style="188" customWidth="1"/>
    <col min="9735" max="9736" width="8.88671875" style="188"/>
    <col min="9737" max="9737" width="9.44140625" style="188" customWidth="1"/>
    <col min="9738" max="9984" width="8.88671875" style="188"/>
    <col min="9985" max="9985" width="10.5546875" style="188" bestFit="1" customWidth="1"/>
    <col min="9986" max="9986" width="15.77734375" style="188" bestFit="1" customWidth="1"/>
    <col min="9987" max="9987" width="6.21875" style="188" bestFit="1" customWidth="1"/>
    <col min="9988" max="9988" width="8" style="188" bestFit="1" customWidth="1"/>
    <col min="9989" max="9989" width="8.77734375" style="188" bestFit="1" customWidth="1"/>
    <col min="9990" max="9990" width="10.44140625" style="188" customWidth="1"/>
    <col min="9991" max="9992" width="8.88671875" style="188"/>
    <col min="9993" max="9993" width="9.44140625" style="188" customWidth="1"/>
    <col min="9994" max="10240" width="8.88671875" style="188"/>
    <col min="10241" max="10241" width="10.5546875" style="188" bestFit="1" customWidth="1"/>
    <col min="10242" max="10242" width="15.77734375" style="188" bestFit="1" customWidth="1"/>
    <col min="10243" max="10243" width="6.21875" style="188" bestFit="1" customWidth="1"/>
    <col min="10244" max="10244" width="8" style="188" bestFit="1" customWidth="1"/>
    <col min="10245" max="10245" width="8.77734375" style="188" bestFit="1" customWidth="1"/>
    <col min="10246" max="10246" width="10.44140625" style="188" customWidth="1"/>
    <col min="10247" max="10248" width="8.88671875" style="188"/>
    <col min="10249" max="10249" width="9.44140625" style="188" customWidth="1"/>
    <col min="10250" max="10496" width="8.88671875" style="188"/>
    <col min="10497" max="10497" width="10.5546875" style="188" bestFit="1" customWidth="1"/>
    <col min="10498" max="10498" width="15.77734375" style="188" bestFit="1" customWidth="1"/>
    <col min="10499" max="10499" width="6.21875" style="188" bestFit="1" customWidth="1"/>
    <col min="10500" max="10500" width="8" style="188" bestFit="1" customWidth="1"/>
    <col min="10501" max="10501" width="8.77734375" style="188" bestFit="1" customWidth="1"/>
    <col min="10502" max="10502" width="10.44140625" style="188" customWidth="1"/>
    <col min="10503" max="10504" width="8.88671875" style="188"/>
    <col min="10505" max="10505" width="9.44140625" style="188" customWidth="1"/>
    <col min="10506" max="10752" width="8.88671875" style="188"/>
    <col min="10753" max="10753" width="10.5546875" style="188" bestFit="1" customWidth="1"/>
    <col min="10754" max="10754" width="15.77734375" style="188" bestFit="1" customWidth="1"/>
    <col min="10755" max="10755" width="6.21875" style="188" bestFit="1" customWidth="1"/>
    <col min="10756" max="10756" width="8" style="188" bestFit="1" customWidth="1"/>
    <col min="10757" max="10757" width="8.77734375" style="188" bestFit="1" customWidth="1"/>
    <col min="10758" max="10758" width="10.44140625" style="188" customWidth="1"/>
    <col min="10759" max="10760" width="8.88671875" style="188"/>
    <col min="10761" max="10761" width="9.44140625" style="188" customWidth="1"/>
    <col min="10762" max="11008" width="8.88671875" style="188"/>
    <col min="11009" max="11009" width="10.5546875" style="188" bestFit="1" customWidth="1"/>
    <col min="11010" max="11010" width="15.77734375" style="188" bestFit="1" customWidth="1"/>
    <col min="11011" max="11011" width="6.21875" style="188" bestFit="1" customWidth="1"/>
    <col min="11012" max="11012" width="8" style="188" bestFit="1" customWidth="1"/>
    <col min="11013" max="11013" width="8.77734375" style="188" bestFit="1" customWidth="1"/>
    <col min="11014" max="11014" width="10.44140625" style="188" customWidth="1"/>
    <col min="11015" max="11016" width="8.88671875" style="188"/>
    <col min="11017" max="11017" width="9.44140625" style="188" customWidth="1"/>
    <col min="11018" max="11264" width="8.88671875" style="188"/>
    <col min="11265" max="11265" width="10.5546875" style="188" bestFit="1" customWidth="1"/>
    <col min="11266" max="11266" width="15.77734375" style="188" bestFit="1" customWidth="1"/>
    <col min="11267" max="11267" width="6.21875" style="188" bestFit="1" customWidth="1"/>
    <col min="11268" max="11268" width="8" style="188" bestFit="1" customWidth="1"/>
    <col min="11269" max="11269" width="8.77734375" style="188" bestFit="1" customWidth="1"/>
    <col min="11270" max="11270" width="10.44140625" style="188" customWidth="1"/>
    <col min="11271" max="11272" width="8.88671875" style="188"/>
    <col min="11273" max="11273" width="9.44140625" style="188" customWidth="1"/>
    <col min="11274" max="11520" width="8.88671875" style="188"/>
    <col min="11521" max="11521" width="10.5546875" style="188" bestFit="1" customWidth="1"/>
    <col min="11522" max="11522" width="15.77734375" style="188" bestFit="1" customWidth="1"/>
    <col min="11523" max="11523" width="6.21875" style="188" bestFit="1" customWidth="1"/>
    <col min="11524" max="11524" width="8" style="188" bestFit="1" customWidth="1"/>
    <col min="11525" max="11525" width="8.77734375" style="188" bestFit="1" customWidth="1"/>
    <col min="11526" max="11526" width="10.44140625" style="188" customWidth="1"/>
    <col min="11527" max="11528" width="8.88671875" style="188"/>
    <col min="11529" max="11529" width="9.44140625" style="188" customWidth="1"/>
    <col min="11530" max="11776" width="8.88671875" style="188"/>
    <col min="11777" max="11777" width="10.5546875" style="188" bestFit="1" customWidth="1"/>
    <col min="11778" max="11778" width="15.77734375" style="188" bestFit="1" customWidth="1"/>
    <col min="11779" max="11779" width="6.21875" style="188" bestFit="1" customWidth="1"/>
    <col min="11780" max="11780" width="8" style="188" bestFit="1" customWidth="1"/>
    <col min="11781" max="11781" width="8.77734375" style="188" bestFit="1" customWidth="1"/>
    <col min="11782" max="11782" width="10.44140625" style="188" customWidth="1"/>
    <col min="11783" max="11784" width="8.88671875" style="188"/>
    <col min="11785" max="11785" width="9.44140625" style="188" customWidth="1"/>
    <col min="11786" max="12032" width="8.88671875" style="188"/>
    <col min="12033" max="12033" width="10.5546875" style="188" bestFit="1" customWidth="1"/>
    <col min="12034" max="12034" width="15.77734375" style="188" bestFit="1" customWidth="1"/>
    <col min="12035" max="12035" width="6.21875" style="188" bestFit="1" customWidth="1"/>
    <col min="12036" max="12036" width="8" style="188" bestFit="1" customWidth="1"/>
    <col min="12037" max="12037" width="8.77734375" style="188" bestFit="1" customWidth="1"/>
    <col min="12038" max="12038" width="10.44140625" style="188" customWidth="1"/>
    <col min="12039" max="12040" width="8.88671875" style="188"/>
    <col min="12041" max="12041" width="9.44140625" style="188" customWidth="1"/>
    <col min="12042" max="12288" width="8.88671875" style="188"/>
    <col min="12289" max="12289" width="10.5546875" style="188" bestFit="1" customWidth="1"/>
    <col min="12290" max="12290" width="15.77734375" style="188" bestFit="1" customWidth="1"/>
    <col min="12291" max="12291" width="6.21875" style="188" bestFit="1" customWidth="1"/>
    <col min="12292" max="12292" width="8" style="188" bestFit="1" customWidth="1"/>
    <col min="12293" max="12293" width="8.77734375" style="188" bestFit="1" customWidth="1"/>
    <col min="12294" max="12294" width="10.44140625" style="188" customWidth="1"/>
    <col min="12295" max="12296" width="8.88671875" style="188"/>
    <col min="12297" max="12297" width="9.44140625" style="188" customWidth="1"/>
    <col min="12298" max="12544" width="8.88671875" style="188"/>
    <col min="12545" max="12545" width="10.5546875" style="188" bestFit="1" customWidth="1"/>
    <col min="12546" max="12546" width="15.77734375" style="188" bestFit="1" customWidth="1"/>
    <col min="12547" max="12547" width="6.21875" style="188" bestFit="1" customWidth="1"/>
    <col min="12548" max="12548" width="8" style="188" bestFit="1" customWidth="1"/>
    <col min="12549" max="12549" width="8.77734375" style="188" bestFit="1" customWidth="1"/>
    <col min="12550" max="12550" width="10.44140625" style="188" customWidth="1"/>
    <col min="12551" max="12552" width="8.88671875" style="188"/>
    <col min="12553" max="12553" width="9.44140625" style="188" customWidth="1"/>
    <col min="12554" max="12800" width="8.88671875" style="188"/>
    <col min="12801" max="12801" width="10.5546875" style="188" bestFit="1" customWidth="1"/>
    <col min="12802" max="12802" width="15.77734375" style="188" bestFit="1" customWidth="1"/>
    <col min="12803" max="12803" width="6.21875" style="188" bestFit="1" customWidth="1"/>
    <col min="12804" max="12804" width="8" style="188" bestFit="1" customWidth="1"/>
    <col min="12805" max="12805" width="8.77734375" style="188" bestFit="1" customWidth="1"/>
    <col min="12806" max="12806" width="10.44140625" style="188" customWidth="1"/>
    <col min="12807" max="12808" width="8.88671875" style="188"/>
    <col min="12809" max="12809" width="9.44140625" style="188" customWidth="1"/>
    <col min="12810" max="13056" width="8.88671875" style="188"/>
    <col min="13057" max="13057" width="10.5546875" style="188" bestFit="1" customWidth="1"/>
    <col min="13058" max="13058" width="15.77734375" style="188" bestFit="1" customWidth="1"/>
    <col min="13059" max="13059" width="6.21875" style="188" bestFit="1" customWidth="1"/>
    <col min="13060" max="13060" width="8" style="188" bestFit="1" customWidth="1"/>
    <col min="13061" max="13061" width="8.77734375" style="188" bestFit="1" customWidth="1"/>
    <col min="13062" max="13062" width="10.44140625" style="188" customWidth="1"/>
    <col min="13063" max="13064" width="8.88671875" style="188"/>
    <col min="13065" max="13065" width="9.44140625" style="188" customWidth="1"/>
    <col min="13066" max="13312" width="8.88671875" style="188"/>
    <col min="13313" max="13313" width="10.5546875" style="188" bestFit="1" customWidth="1"/>
    <col min="13314" max="13314" width="15.77734375" style="188" bestFit="1" customWidth="1"/>
    <col min="13315" max="13315" width="6.21875" style="188" bestFit="1" customWidth="1"/>
    <col min="13316" max="13316" width="8" style="188" bestFit="1" customWidth="1"/>
    <col min="13317" max="13317" width="8.77734375" style="188" bestFit="1" customWidth="1"/>
    <col min="13318" max="13318" width="10.44140625" style="188" customWidth="1"/>
    <col min="13319" max="13320" width="8.88671875" style="188"/>
    <col min="13321" max="13321" width="9.44140625" style="188" customWidth="1"/>
    <col min="13322" max="13568" width="8.88671875" style="188"/>
    <col min="13569" max="13569" width="10.5546875" style="188" bestFit="1" customWidth="1"/>
    <col min="13570" max="13570" width="15.77734375" style="188" bestFit="1" customWidth="1"/>
    <col min="13571" max="13571" width="6.21875" style="188" bestFit="1" customWidth="1"/>
    <col min="13572" max="13572" width="8" style="188" bestFit="1" customWidth="1"/>
    <col min="13573" max="13573" width="8.77734375" style="188" bestFit="1" customWidth="1"/>
    <col min="13574" max="13574" width="10.44140625" style="188" customWidth="1"/>
    <col min="13575" max="13576" width="8.88671875" style="188"/>
    <col min="13577" max="13577" width="9.44140625" style="188" customWidth="1"/>
    <col min="13578" max="13824" width="8.88671875" style="188"/>
    <col min="13825" max="13825" width="10.5546875" style="188" bestFit="1" customWidth="1"/>
    <col min="13826" max="13826" width="15.77734375" style="188" bestFit="1" customWidth="1"/>
    <col min="13827" max="13827" width="6.21875" style="188" bestFit="1" customWidth="1"/>
    <col min="13828" max="13828" width="8" style="188" bestFit="1" customWidth="1"/>
    <col min="13829" max="13829" width="8.77734375" style="188" bestFit="1" customWidth="1"/>
    <col min="13830" max="13830" width="10.44140625" style="188" customWidth="1"/>
    <col min="13831" max="13832" width="8.88671875" style="188"/>
    <col min="13833" max="13833" width="9.44140625" style="188" customWidth="1"/>
    <col min="13834" max="14080" width="8.88671875" style="188"/>
    <col min="14081" max="14081" width="10.5546875" style="188" bestFit="1" customWidth="1"/>
    <col min="14082" max="14082" width="15.77734375" style="188" bestFit="1" customWidth="1"/>
    <col min="14083" max="14083" width="6.21875" style="188" bestFit="1" customWidth="1"/>
    <col min="14084" max="14084" width="8" style="188" bestFit="1" customWidth="1"/>
    <col min="14085" max="14085" width="8.77734375" style="188" bestFit="1" customWidth="1"/>
    <col min="14086" max="14086" width="10.44140625" style="188" customWidth="1"/>
    <col min="14087" max="14088" width="8.88671875" style="188"/>
    <col min="14089" max="14089" width="9.44140625" style="188" customWidth="1"/>
    <col min="14090" max="14336" width="8.88671875" style="188"/>
    <col min="14337" max="14337" width="10.5546875" style="188" bestFit="1" customWidth="1"/>
    <col min="14338" max="14338" width="15.77734375" style="188" bestFit="1" customWidth="1"/>
    <col min="14339" max="14339" width="6.21875" style="188" bestFit="1" customWidth="1"/>
    <col min="14340" max="14340" width="8" style="188" bestFit="1" customWidth="1"/>
    <col min="14341" max="14341" width="8.77734375" style="188" bestFit="1" customWidth="1"/>
    <col min="14342" max="14342" width="10.44140625" style="188" customWidth="1"/>
    <col min="14343" max="14344" width="8.88671875" style="188"/>
    <col min="14345" max="14345" width="9.44140625" style="188" customWidth="1"/>
    <col min="14346" max="14592" width="8.88671875" style="188"/>
    <col min="14593" max="14593" width="10.5546875" style="188" bestFit="1" customWidth="1"/>
    <col min="14594" max="14594" width="15.77734375" style="188" bestFit="1" customWidth="1"/>
    <col min="14595" max="14595" width="6.21875" style="188" bestFit="1" customWidth="1"/>
    <col min="14596" max="14596" width="8" style="188" bestFit="1" customWidth="1"/>
    <col min="14597" max="14597" width="8.77734375" style="188" bestFit="1" customWidth="1"/>
    <col min="14598" max="14598" width="10.44140625" style="188" customWidth="1"/>
    <col min="14599" max="14600" width="8.88671875" style="188"/>
    <col min="14601" max="14601" width="9.44140625" style="188" customWidth="1"/>
    <col min="14602" max="14848" width="8.88671875" style="188"/>
    <col min="14849" max="14849" width="10.5546875" style="188" bestFit="1" customWidth="1"/>
    <col min="14850" max="14850" width="15.77734375" style="188" bestFit="1" customWidth="1"/>
    <col min="14851" max="14851" width="6.21875" style="188" bestFit="1" customWidth="1"/>
    <col min="14852" max="14852" width="8" style="188" bestFit="1" customWidth="1"/>
    <col min="14853" max="14853" width="8.77734375" style="188" bestFit="1" customWidth="1"/>
    <col min="14854" max="14854" width="10.44140625" style="188" customWidth="1"/>
    <col min="14855" max="14856" width="8.88671875" style="188"/>
    <col min="14857" max="14857" width="9.44140625" style="188" customWidth="1"/>
    <col min="14858" max="15104" width="8.88671875" style="188"/>
    <col min="15105" max="15105" width="10.5546875" style="188" bestFit="1" customWidth="1"/>
    <col min="15106" max="15106" width="15.77734375" style="188" bestFit="1" customWidth="1"/>
    <col min="15107" max="15107" width="6.21875" style="188" bestFit="1" customWidth="1"/>
    <col min="15108" max="15108" width="8" style="188" bestFit="1" customWidth="1"/>
    <col min="15109" max="15109" width="8.77734375" style="188" bestFit="1" customWidth="1"/>
    <col min="15110" max="15110" width="10.44140625" style="188" customWidth="1"/>
    <col min="15111" max="15112" width="8.88671875" style="188"/>
    <col min="15113" max="15113" width="9.44140625" style="188" customWidth="1"/>
    <col min="15114" max="15360" width="8.88671875" style="188"/>
    <col min="15361" max="15361" width="10.5546875" style="188" bestFit="1" customWidth="1"/>
    <col min="15362" max="15362" width="15.77734375" style="188" bestFit="1" customWidth="1"/>
    <col min="15363" max="15363" width="6.21875" style="188" bestFit="1" customWidth="1"/>
    <col min="15364" max="15364" width="8" style="188" bestFit="1" customWidth="1"/>
    <col min="15365" max="15365" width="8.77734375" style="188" bestFit="1" customWidth="1"/>
    <col min="15366" max="15366" width="10.44140625" style="188" customWidth="1"/>
    <col min="15367" max="15368" width="8.88671875" style="188"/>
    <col min="15369" max="15369" width="9.44140625" style="188" customWidth="1"/>
    <col min="15370" max="15616" width="8.88671875" style="188"/>
    <col min="15617" max="15617" width="10.5546875" style="188" bestFit="1" customWidth="1"/>
    <col min="15618" max="15618" width="15.77734375" style="188" bestFit="1" customWidth="1"/>
    <col min="15619" max="15619" width="6.21875" style="188" bestFit="1" customWidth="1"/>
    <col min="15620" max="15620" width="8" style="188" bestFit="1" customWidth="1"/>
    <col min="15621" max="15621" width="8.77734375" style="188" bestFit="1" customWidth="1"/>
    <col min="15622" max="15622" width="10.44140625" style="188" customWidth="1"/>
    <col min="15623" max="15624" width="8.88671875" style="188"/>
    <col min="15625" max="15625" width="9.44140625" style="188" customWidth="1"/>
    <col min="15626" max="15872" width="8.88671875" style="188"/>
    <col min="15873" max="15873" width="10.5546875" style="188" bestFit="1" customWidth="1"/>
    <col min="15874" max="15874" width="15.77734375" style="188" bestFit="1" customWidth="1"/>
    <col min="15875" max="15875" width="6.21875" style="188" bestFit="1" customWidth="1"/>
    <col min="15876" max="15876" width="8" style="188" bestFit="1" customWidth="1"/>
    <col min="15877" max="15877" width="8.77734375" style="188" bestFit="1" customWidth="1"/>
    <col min="15878" max="15878" width="10.44140625" style="188" customWidth="1"/>
    <col min="15879" max="15880" width="8.88671875" style="188"/>
    <col min="15881" max="15881" width="9.44140625" style="188" customWidth="1"/>
    <col min="15882" max="16128" width="8.88671875" style="188"/>
    <col min="16129" max="16129" width="10.5546875" style="188" bestFit="1" customWidth="1"/>
    <col min="16130" max="16130" width="15.77734375" style="188" bestFit="1" customWidth="1"/>
    <col min="16131" max="16131" width="6.21875" style="188" bestFit="1" customWidth="1"/>
    <col min="16132" max="16132" width="8" style="188" bestFit="1" customWidth="1"/>
    <col min="16133" max="16133" width="8.77734375" style="188" bestFit="1" customWidth="1"/>
    <col min="16134" max="16134" width="10.44140625" style="188" customWidth="1"/>
    <col min="16135" max="16136" width="8.88671875" style="188"/>
    <col min="16137" max="16137" width="9.44140625" style="188" customWidth="1"/>
    <col min="16138" max="16384" width="8.88671875" style="188"/>
  </cols>
  <sheetData>
    <row r="1" spans="1:37" s="353" customFormat="1" ht="27.75" customHeight="1">
      <c r="A1" s="905" t="s">
        <v>459</v>
      </c>
      <c r="B1" s="905"/>
      <c r="C1" s="905"/>
      <c r="D1" s="905"/>
      <c r="E1" s="905"/>
      <c r="F1" s="905"/>
      <c r="G1" s="905"/>
      <c r="J1" s="466"/>
    </row>
    <row r="2" spans="1:37" s="295" customFormat="1" ht="24.75" customHeight="1">
      <c r="B2" s="317"/>
      <c r="C2" s="902" t="s">
        <v>481</v>
      </c>
      <c r="D2" s="903"/>
      <c r="E2" s="903"/>
      <c r="F2" s="904"/>
      <c r="G2" s="902" t="s">
        <v>480</v>
      </c>
      <c r="H2" s="903"/>
      <c r="I2" s="903"/>
      <c r="J2" s="904"/>
      <c r="K2" s="353"/>
      <c r="L2" s="353"/>
      <c r="M2" s="353"/>
      <c r="N2" s="353"/>
      <c r="O2" s="353"/>
      <c r="P2" s="353"/>
      <c r="Q2" s="353"/>
      <c r="R2" s="353"/>
      <c r="S2" s="353"/>
      <c r="T2" s="353"/>
      <c r="U2" s="353"/>
      <c r="V2" s="353"/>
      <c r="W2" s="353"/>
      <c r="X2" s="353"/>
      <c r="Y2" s="353"/>
      <c r="Z2" s="353"/>
      <c r="AA2" s="353"/>
      <c r="AB2" s="353"/>
      <c r="AC2" s="353"/>
      <c r="AD2" s="353"/>
      <c r="AE2" s="353"/>
      <c r="AF2" s="353"/>
      <c r="AG2" s="353"/>
      <c r="AH2" s="353"/>
      <c r="AI2" s="353"/>
      <c r="AJ2" s="353"/>
      <c r="AK2" s="353"/>
    </row>
    <row r="3" spans="1:37" s="295" customFormat="1" ht="38.25">
      <c r="A3" s="295" t="s">
        <v>0</v>
      </c>
      <c r="B3" s="318" t="s">
        <v>143</v>
      </c>
      <c r="C3" s="318" t="s">
        <v>454</v>
      </c>
      <c r="D3" s="319" t="s">
        <v>460</v>
      </c>
      <c r="E3" s="320" t="s">
        <v>461</v>
      </c>
      <c r="F3" s="319" t="s">
        <v>422</v>
      </c>
      <c r="G3" s="318" t="s">
        <v>454</v>
      </c>
      <c r="H3" s="319" t="s">
        <v>460</v>
      </c>
      <c r="I3" s="320" t="s">
        <v>461</v>
      </c>
      <c r="J3" s="321" t="s">
        <v>422</v>
      </c>
      <c r="K3" s="353"/>
      <c r="L3" s="353"/>
      <c r="M3" s="353"/>
      <c r="N3" s="353"/>
      <c r="O3" s="353"/>
      <c r="P3" s="353"/>
      <c r="Q3" s="353"/>
      <c r="R3" s="353"/>
      <c r="S3" s="353"/>
      <c r="T3" s="353"/>
      <c r="U3" s="353"/>
      <c r="V3" s="353"/>
      <c r="W3" s="353"/>
      <c r="X3" s="353"/>
      <c r="Y3" s="353"/>
      <c r="Z3" s="353"/>
      <c r="AA3" s="353"/>
      <c r="AB3" s="353"/>
      <c r="AC3" s="353"/>
      <c r="AD3" s="353"/>
      <c r="AE3" s="353"/>
      <c r="AF3" s="353"/>
      <c r="AG3" s="353"/>
      <c r="AH3" s="353"/>
      <c r="AI3" s="353"/>
      <c r="AJ3" s="353"/>
      <c r="AK3" s="353"/>
    </row>
    <row r="4" spans="1:37" s="353" customFormat="1">
      <c r="A4" s="295">
        <v>1</v>
      </c>
      <c r="B4" s="322" t="s">
        <v>1</v>
      </c>
      <c r="C4" s="316">
        <v>6</v>
      </c>
      <c r="D4" s="316">
        <v>0.12</v>
      </c>
      <c r="E4" s="316">
        <v>180</v>
      </c>
      <c r="F4" s="316">
        <v>1500</v>
      </c>
      <c r="G4" s="316">
        <v>6</v>
      </c>
      <c r="H4" s="316">
        <v>0.12</v>
      </c>
      <c r="I4" s="316">
        <v>180</v>
      </c>
      <c r="J4" s="316">
        <f t="shared" ref="J4:J41" si="0">I4/H4</f>
        <v>1500</v>
      </c>
    </row>
    <row r="5" spans="1:37" s="353" customFormat="1">
      <c r="A5" s="295">
        <v>1</v>
      </c>
      <c r="B5" s="322" t="s">
        <v>2</v>
      </c>
      <c r="C5" s="316">
        <v>31</v>
      </c>
      <c r="D5" s="316">
        <v>1.93</v>
      </c>
      <c r="E5" s="316">
        <v>2895</v>
      </c>
      <c r="F5" s="316">
        <v>1500</v>
      </c>
      <c r="G5" s="316">
        <v>31</v>
      </c>
      <c r="H5" s="316">
        <v>1.93</v>
      </c>
      <c r="I5" s="316">
        <v>2895</v>
      </c>
      <c r="J5" s="316">
        <f t="shared" si="0"/>
        <v>1500</v>
      </c>
    </row>
    <row r="6" spans="1:37" s="353" customFormat="1">
      <c r="A6" s="295">
        <v>1</v>
      </c>
      <c r="B6" s="322" t="s">
        <v>462</v>
      </c>
      <c r="C6" s="316">
        <v>10</v>
      </c>
      <c r="D6" s="316">
        <v>0.2</v>
      </c>
      <c r="E6" s="316">
        <v>300</v>
      </c>
      <c r="F6" s="316">
        <v>1500</v>
      </c>
      <c r="G6" s="316">
        <v>12</v>
      </c>
      <c r="H6" s="316">
        <v>0.3</v>
      </c>
      <c r="I6" s="316">
        <v>450</v>
      </c>
      <c r="J6" s="316">
        <f t="shared" si="0"/>
        <v>1500</v>
      </c>
    </row>
    <row r="7" spans="1:37" s="353" customFormat="1">
      <c r="A7" s="295">
        <v>1</v>
      </c>
      <c r="B7" s="322" t="s">
        <v>4</v>
      </c>
      <c r="C7" s="316">
        <v>60</v>
      </c>
      <c r="D7" s="316">
        <v>5.35</v>
      </c>
      <c r="E7" s="316">
        <v>8024.9999999999991</v>
      </c>
      <c r="F7" s="316">
        <v>1500</v>
      </c>
      <c r="G7" s="316">
        <v>60</v>
      </c>
      <c r="H7" s="316">
        <v>5.35</v>
      </c>
      <c r="I7" s="316">
        <v>8024.9999999999991</v>
      </c>
      <c r="J7" s="316">
        <f t="shared" si="0"/>
        <v>1500</v>
      </c>
    </row>
    <row r="8" spans="1:37" s="353" customFormat="1">
      <c r="A8" s="295">
        <v>1</v>
      </c>
      <c r="B8" s="322" t="s">
        <v>165</v>
      </c>
      <c r="C8" s="316">
        <v>154</v>
      </c>
      <c r="D8" s="316">
        <v>13.29</v>
      </c>
      <c r="E8" s="316">
        <v>23337</v>
      </c>
      <c r="F8" s="316">
        <v>1756</v>
      </c>
      <c r="G8" s="316">
        <v>154</v>
      </c>
      <c r="H8" s="316">
        <v>13.29</v>
      </c>
      <c r="I8" s="316">
        <v>23337.239999999998</v>
      </c>
      <c r="J8" s="316">
        <f t="shared" si="0"/>
        <v>1756</v>
      </c>
    </row>
    <row r="9" spans="1:37" s="353" customFormat="1">
      <c r="A9" s="295">
        <v>1</v>
      </c>
      <c r="B9" s="322" t="s">
        <v>6</v>
      </c>
      <c r="C9" s="316">
        <v>10</v>
      </c>
      <c r="D9" s="316">
        <v>0.2</v>
      </c>
      <c r="E9" s="316">
        <v>300</v>
      </c>
      <c r="F9" s="316">
        <v>1500</v>
      </c>
      <c r="G9" s="316">
        <v>10</v>
      </c>
      <c r="H9" s="316">
        <v>0.2</v>
      </c>
      <c r="I9" s="316">
        <v>300</v>
      </c>
      <c r="J9" s="316">
        <f t="shared" si="0"/>
        <v>1500</v>
      </c>
    </row>
    <row r="10" spans="1:37" s="353" customFormat="1">
      <c r="A10" s="295">
        <v>1</v>
      </c>
      <c r="B10" s="322" t="s">
        <v>7</v>
      </c>
      <c r="C10" s="316">
        <v>10</v>
      </c>
      <c r="D10" s="316">
        <v>1.5</v>
      </c>
      <c r="E10" s="316">
        <v>2250</v>
      </c>
      <c r="F10" s="316">
        <v>1500</v>
      </c>
      <c r="G10" s="316">
        <v>10</v>
      </c>
      <c r="H10" s="316">
        <v>1.5</v>
      </c>
      <c r="I10" s="316">
        <v>2250</v>
      </c>
      <c r="J10" s="316">
        <f t="shared" si="0"/>
        <v>1500</v>
      </c>
    </row>
    <row r="11" spans="1:37" s="353" customFormat="1">
      <c r="A11" s="295">
        <v>1</v>
      </c>
      <c r="B11" s="322" t="s">
        <v>8</v>
      </c>
      <c r="C11" s="316">
        <v>10</v>
      </c>
      <c r="D11" s="316">
        <v>0.5</v>
      </c>
      <c r="E11" s="316">
        <v>750</v>
      </c>
      <c r="F11" s="316">
        <v>1500</v>
      </c>
      <c r="G11" s="316">
        <v>10</v>
      </c>
      <c r="H11" s="316">
        <v>0.5</v>
      </c>
      <c r="I11" s="316">
        <v>750</v>
      </c>
      <c r="J11" s="316">
        <f t="shared" si="0"/>
        <v>1500</v>
      </c>
    </row>
    <row r="12" spans="1:37" s="353" customFormat="1">
      <c r="A12" s="295">
        <v>1</v>
      </c>
      <c r="B12" s="322" t="s">
        <v>9</v>
      </c>
      <c r="C12" s="316">
        <v>60</v>
      </c>
      <c r="D12" s="316">
        <v>3.6</v>
      </c>
      <c r="E12" s="316">
        <v>5400</v>
      </c>
      <c r="F12" s="316">
        <v>1500</v>
      </c>
      <c r="G12" s="316">
        <v>63</v>
      </c>
      <c r="H12" s="316">
        <v>3.8</v>
      </c>
      <c r="I12" s="316">
        <v>5700</v>
      </c>
      <c r="J12" s="316">
        <f t="shared" si="0"/>
        <v>1500</v>
      </c>
    </row>
    <row r="13" spans="1:37" s="353" customFormat="1">
      <c r="A13" s="295">
        <v>1</v>
      </c>
      <c r="B13" s="322" t="s">
        <v>10</v>
      </c>
      <c r="C13" s="316">
        <v>12</v>
      </c>
      <c r="D13" s="316">
        <v>1</v>
      </c>
      <c r="E13" s="316">
        <v>1500</v>
      </c>
      <c r="F13" s="316">
        <v>1500</v>
      </c>
      <c r="G13" s="316">
        <v>12</v>
      </c>
      <c r="H13" s="316">
        <v>1</v>
      </c>
      <c r="I13" s="316">
        <v>1500</v>
      </c>
      <c r="J13" s="316">
        <f t="shared" si="0"/>
        <v>1500</v>
      </c>
    </row>
    <row r="14" spans="1:37" s="353" customFormat="1">
      <c r="A14" s="295">
        <v>1</v>
      </c>
      <c r="B14" s="322" t="s">
        <v>11</v>
      </c>
      <c r="C14" s="316">
        <v>405</v>
      </c>
      <c r="D14" s="316">
        <v>62.38</v>
      </c>
      <c r="E14" s="316">
        <v>222447</v>
      </c>
      <c r="F14" s="316">
        <v>3566</v>
      </c>
      <c r="G14" s="316">
        <v>427</v>
      </c>
      <c r="H14" s="316">
        <v>73.38</v>
      </c>
      <c r="I14" s="316">
        <v>261673.08</v>
      </c>
      <c r="J14" s="316">
        <f t="shared" si="0"/>
        <v>3566</v>
      </c>
    </row>
    <row r="15" spans="1:37" s="353" customFormat="1">
      <c r="A15" s="295">
        <v>1</v>
      </c>
      <c r="B15" s="322" t="s">
        <v>12</v>
      </c>
      <c r="C15" s="316">
        <v>1954</v>
      </c>
      <c r="D15" s="316">
        <v>307.64999999999998</v>
      </c>
      <c r="E15" s="316">
        <v>1512099.75</v>
      </c>
      <c r="F15" s="316">
        <v>4915</v>
      </c>
      <c r="G15" s="316">
        <v>1970</v>
      </c>
      <c r="H15" s="316">
        <v>317.64999999999998</v>
      </c>
      <c r="I15" s="316">
        <v>1561249.75</v>
      </c>
      <c r="J15" s="316">
        <f t="shared" si="0"/>
        <v>4915</v>
      </c>
    </row>
    <row r="16" spans="1:37" s="353" customFormat="1">
      <c r="A16" s="295">
        <v>1</v>
      </c>
      <c r="B16" s="322" t="s">
        <v>13</v>
      </c>
      <c r="C16" s="316">
        <v>3171</v>
      </c>
      <c r="D16" s="316">
        <v>635.33000000000004</v>
      </c>
      <c r="E16" s="316">
        <v>3212228.48</v>
      </c>
      <c r="F16" s="316">
        <v>5056</v>
      </c>
      <c r="G16" s="316">
        <v>3192</v>
      </c>
      <c r="H16" s="316">
        <v>649.33000000000004</v>
      </c>
      <c r="I16" s="316">
        <v>3288036.48</v>
      </c>
      <c r="J16" s="316">
        <f t="shared" si="0"/>
        <v>5063.7372060431517</v>
      </c>
      <c r="L16" s="465"/>
    </row>
    <row r="17" spans="1:10" s="353" customFormat="1">
      <c r="A17" s="295">
        <v>1</v>
      </c>
      <c r="B17" s="322" t="s">
        <v>14</v>
      </c>
      <c r="C17" s="316">
        <v>1858</v>
      </c>
      <c r="D17" s="316">
        <v>419.25</v>
      </c>
      <c r="E17" s="316">
        <v>2079480</v>
      </c>
      <c r="F17" s="316">
        <v>4960</v>
      </c>
      <c r="G17" s="316">
        <v>1900</v>
      </c>
      <c r="H17" s="316">
        <v>449.25</v>
      </c>
      <c r="I17" s="316">
        <v>2228280</v>
      </c>
      <c r="J17" s="316">
        <f t="shared" si="0"/>
        <v>4960</v>
      </c>
    </row>
    <row r="18" spans="1:10" s="412" customFormat="1">
      <c r="A18" s="324"/>
      <c r="B18" s="317" t="s">
        <v>463</v>
      </c>
      <c r="C18" s="325">
        <f>SUM(C4:C17)</f>
        <v>7751</v>
      </c>
      <c r="D18" s="325">
        <f>SUM(D4:D17)</f>
        <v>1452.3</v>
      </c>
      <c r="E18" s="325">
        <f>SUM(E4:E17)</f>
        <v>7071192.2300000004</v>
      </c>
      <c r="F18" s="325">
        <f>E18/D18</f>
        <v>4868.9611168491365</v>
      </c>
      <c r="G18" s="325">
        <f>SUM(G4:G17)</f>
        <v>7857</v>
      </c>
      <c r="H18" s="325">
        <f>SUM(H4:H17)</f>
        <v>1517.6</v>
      </c>
      <c r="I18" s="325">
        <f>SUM(I4:I17)</f>
        <v>7384626.5499999998</v>
      </c>
      <c r="J18" s="325">
        <f t="shared" si="0"/>
        <v>4865.9900830258302</v>
      </c>
    </row>
    <row r="19" spans="1:10" s="353" customFormat="1">
      <c r="A19" s="295">
        <v>2</v>
      </c>
      <c r="B19" s="322" t="s">
        <v>15</v>
      </c>
      <c r="C19" s="316">
        <v>2684</v>
      </c>
      <c r="D19" s="316">
        <v>991.8</v>
      </c>
      <c r="E19" s="316">
        <v>4839984</v>
      </c>
      <c r="F19" s="316">
        <v>4880</v>
      </c>
      <c r="G19" s="295">
        <v>2715</v>
      </c>
      <c r="H19" s="295">
        <v>1016.8</v>
      </c>
      <c r="I19" s="295">
        <v>4961984</v>
      </c>
      <c r="J19" s="316">
        <f t="shared" si="0"/>
        <v>4880</v>
      </c>
    </row>
    <row r="20" spans="1:10" s="353" customFormat="1">
      <c r="A20" s="295">
        <v>2</v>
      </c>
      <c r="B20" s="322" t="s">
        <v>16</v>
      </c>
      <c r="C20" s="316">
        <v>2154</v>
      </c>
      <c r="D20" s="316">
        <v>807.43999999999994</v>
      </c>
      <c r="E20" s="316">
        <v>3907202.1599999997</v>
      </c>
      <c r="F20" s="316">
        <v>4839</v>
      </c>
      <c r="G20" s="295">
        <v>2200</v>
      </c>
      <c r="H20" s="295">
        <v>837.44</v>
      </c>
      <c r="I20" s="295">
        <v>4052372.16</v>
      </c>
      <c r="J20" s="316">
        <f t="shared" si="0"/>
        <v>4839</v>
      </c>
    </row>
    <row r="21" spans="1:10" s="353" customFormat="1">
      <c r="A21" s="295">
        <v>2</v>
      </c>
      <c r="B21" s="322" t="s">
        <v>17</v>
      </c>
      <c r="C21" s="316">
        <v>2353</v>
      </c>
      <c r="D21" s="316">
        <v>963.17</v>
      </c>
      <c r="E21" s="316">
        <v>4739759</v>
      </c>
      <c r="F21" s="316">
        <v>4921</v>
      </c>
      <c r="G21" s="295">
        <v>2465</v>
      </c>
      <c r="H21" s="295">
        <v>973.17</v>
      </c>
      <c r="I21" s="296">
        <v>4836654.8999999994</v>
      </c>
      <c r="J21" s="316">
        <f t="shared" si="0"/>
        <v>4970</v>
      </c>
    </row>
    <row r="22" spans="1:10" s="353" customFormat="1">
      <c r="A22" s="295">
        <v>2</v>
      </c>
      <c r="B22" s="322" t="s">
        <v>18</v>
      </c>
      <c r="C22" s="316">
        <v>1935</v>
      </c>
      <c r="D22" s="316">
        <v>768.77</v>
      </c>
      <c r="E22" s="316">
        <v>3792342</v>
      </c>
      <c r="F22" s="316">
        <v>4933</v>
      </c>
      <c r="G22" s="295">
        <v>1975</v>
      </c>
      <c r="H22" s="295">
        <v>798.77</v>
      </c>
      <c r="I22" s="296">
        <v>3940332.4099999997</v>
      </c>
      <c r="J22" s="316">
        <f t="shared" si="0"/>
        <v>4933</v>
      </c>
    </row>
    <row r="23" spans="1:10" s="353" customFormat="1">
      <c r="A23" s="295">
        <v>2</v>
      </c>
      <c r="B23" s="322" t="s">
        <v>19</v>
      </c>
      <c r="C23" s="316">
        <v>1234</v>
      </c>
      <c r="D23" s="316">
        <v>511.5</v>
      </c>
      <c r="E23" s="316">
        <v>2652893</v>
      </c>
      <c r="F23" s="316">
        <v>5186</v>
      </c>
      <c r="G23" s="295">
        <v>1259</v>
      </c>
      <c r="H23" s="295">
        <v>531.5</v>
      </c>
      <c r="I23" s="295">
        <v>2756359</v>
      </c>
      <c r="J23" s="316">
        <f t="shared" si="0"/>
        <v>5186</v>
      </c>
    </row>
    <row r="24" spans="1:10" s="353" customFormat="1">
      <c r="A24" s="295">
        <v>2</v>
      </c>
      <c r="B24" s="322" t="s">
        <v>20</v>
      </c>
      <c r="C24" s="316">
        <v>1171</v>
      </c>
      <c r="D24" s="316">
        <v>517.09</v>
      </c>
      <c r="E24" s="316">
        <v>2505301</v>
      </c>
      <c r="F24" s="316">
        <v>4845</v>
      </c>
      <c r="G24" s="295">
        <v>1196</v>
      </c>
      <c r="H24" s="295">
        <v>537.09</v>
      </c>
      <c r="I24" s="296">
        <v>2602201.0500000003</v>
      </c>
      <c r="J24" s="316">
        <f t="shared" si="0"/>
        <v>4845</v>
      </c>
    </row>
    <row r="25" spans="1:10" s="353" customFormat="1">
      <c r="A25" s="295">
        <v>2</v>
      </c>
      <c r="B25" s="322" t="s">
        <v>21</v>
      </c>
      <c r="C25" s="316">
        <v>4126</v>
      </c>
      <c r="D25" s="316">
        <v>1243.24</v>
      </c>
      <c r="E25" s="316">
        <v>6717846</v>
      </c>
      <c r="F25" s="316">
        <v>5403</v>
      </c>
      <c r="G25" s="295">
        <v>4275</v>
      </c>
      <c r="H25" s="295">
        <v>1363.67</v>
      </c>
      <c r="I25" s="296">
        <v>7399909.0100000007</v>
      </c>
      <c r="J25" s="316">
        <f t="shared" si="0"/>
        <v>5426.4660878365003</v>
      </c>
    </row>
    <row r="26" spans="1:10" s="353" customFormat="1">
      <c r="A26" s="295">
        <v>2</v>
      </c>
      <c r="B26" s="322" t="s">
        <v>22</v>
      </c>
      <c r="C26" s="316">
        <v>1771</v>
      </c>
      <c r="D26" s="316">
        <v>474.79</v>
      </c>
      <c r="E26" s="316">
        <v>2451102</v>
      </c>
      <c r="F26" s="316">
        <v>5162</v>
      </c>
      <c r="G26" s="295">
        <v>1825</v>
      </c>
      <c r="H26" s="295">
        <v>548.29</v>
      </c>
      <c r="I26" s="296">
        <v>2830272.98</v>
      </c>
      <c r="J26" s="316">
        <f t="shared" si="0"/>
        <v>5162</v>
      </c>
    </row>
    <row r="27" spans="1:10" s="412" customFormat="1">
      <c r="A27" s="324"/>
      <c r="B27" s="317" t="s">
        <v>464</v>
      </c>
      <c r="C27" s="325">
        <f>SUM(C19:C26)</f>
        <v>17428</v>
      </c>
      <c r="D27" s="325">
        <f>SUM(D19:D26)</f>
        <v>6277.7999999999993</v>
      </c>
      <c r="E27" s="325">
        <f>SUM(E19:E26)</f>
        <v>31606429.16</v>
      </c>
      <c r="F27" s="325">
        <f>E27/D27</f>
        <v>5034.634610850936</v>
      </c>
      <c r="G27" s="325">
        <f>SUM(G19:G26)</f>
        <v>17910</v>
      </c>
      <c r="H27" s="325">
        <f>SUM(H19:H26)</f>
        <v>6606.7300000000005</v>
      </c>
      <c r="I27" s="325">
        <f>SUM(I19:I26)</f>
        <v>33380085.510000002</v>
      </c>
      <c r="J27" s="325">
        <f t="shared" si="0"/>
        <v>5052.4367591834389</v>
      </c>
    </row>
    <row r="28" spans="1:10" s="353" customFormat="1">
      <c r="A28" s="295">
        <v>3</v>
      </c>
      <c r="B28" s="322" t="s">
        <v>465</v>
      </c>
      <c r="C28" s="316">
        <v>15</v>
      </c>
      <c r="D28" s="316">
        <v>1</v>
      </c>
      <c r="E28" s="316">
        <v>1500</v>
      </c>
      <c r="F28" s="316">
        <v>1500</v>
      </c>
      <c r="G28" s="295">
        <v>15</v>
      </c>
      <c r="H28" s="295">
        <v>1</v>
      </c>
      <c r="I28" s="295">
        <v>1500</v>
      </c>
      <c r="J28" s="316">
        <f t="shared" si="0"/>
        <v>1500</v>
      </c>
    </row>
    <row r="29" spans="1:10" s="353" customFormat="1">
      <c r="A29" s="295">
        <v>3</v>
      </c>
      <c r="B29" s="322" t="s">
        <v>24</v>
      </c>
      <c r="C29" s="316">
        <v>46</v>
      </c>
      <c r="D29" s="316">
        <v>5</v>
      </c>
      <c r="E29" s="316">
        <v>19000</v>
      </c>
      <c r="F29" s="316">
        <v>3800</v>
      </c>
      <c r="G29" s="295">
        <v>46</v>
      </c>
      <c r="H29" s="295">
        <v>5</v>
      </c>
      <c r="I29" s="295">
        <v>19000</v>
      </c>
      <c r="J29" s="316">
        <f t="shared" si="0"/>
        <v>3800</v>
      </c>
    </row>
    <row r="30" spans="1:10" s="353" customFormat="1">
      <c r="A30" s="295">
        <v>3</v>
      </c>
      <c r="B30" s="322" t="s">
        <v>25</v>
      </c>
      <c r="C30" s="316">
        <v>27</v>
      </c>
      <c r="D30" s="316">
        <v>0.5</v>
      </c>
      <c r="E30" s="316">
        <v>750</v>
      </c>
      <c r="F30" s="316">
        <v>1500</v>
      </c>
      <c r="G30" s="295">
        <v>27</v>
      </c>
      <c r="H30" s="295">
        <v>0.5</v>
      </c>
      <c r="I30" s="295">
        <v>750</v>
      </c>
      <c r="J30" s="316">
        <f t="shared" si="0"/>
        <v>1500</v>
      </c>
    </row>
    <row r="31" spans="1:10" s="353" customFormat="1">
      <c r="A31" s="295">
        <v>3</v>
      </c>
      <c r="B31" s="322" t="s">
        <v>466</v>
      </c>
      <c r="C31" s="316">
        <v>30</v>
      </c>
      <c r="D31" s="316">
        <v>2.04</v>
      </c>
      <c r="E31" s="316">
        <v>5677</v>
      </c>
      <c r="F31" s="316">
        <v>2783</v>
      </c>
      <c r="G31" s="295">
        <v>30</v>
      </c>
      <c r="H31" s="295">
        <v>2.4</v>
      </c>
      <c r="I31" s="296">
        <v>6679.2</v>
      </c>
      <c r="J31" s="316">
        <f t="shared" si="0"/>
        <v>2783</v>
      </c>
    </row>
    <row r="32" spans="1:10" s="353" customFormat="1">
      <c r="A32" s="295">
        <v>3</v>
      </c>
      <c r="B32" s="322" t="s">
        <v>27</v>
      </c>
      <c r="C32" s="316">
        <v>180</v>
      </c>
      <c r="D32" s="316">
        <v>14.2</v>
      </c>
      <c r="E32" s="316">
        <v>34193</v>
      </c>
      <c r="F32" s="316">
        <v>2408</v>
      </c>
      <c r="G32" s="295">
        <v>312</v>
      </c>
      <c r="H32" s="296">
        <v>14.7</v>
      </c>
      <c r="I32" s="296">
        <v>35397.599999999999</v>
      </c>
      <c r="J32" s="316">
        <f t="shared" si="0"/>
        <v>2408</v>
      </c>
    </row>
    <row r="33" spans="1:12" s="353" customFormat="1">
      <c r="A33" s="295">
        <v>3</v>
      </c>
      <c r="B33" s="322" t="s">
        <v>467</v>
      </c>
      <c r="C33" s="316">
        <v>116</v>
      </c>
      <c r="D33" s="316">
        <v>11.26</v>
      </c>
      <c r="E33" s="316">
        <v>27091</v>
      </c>
      <c r="F33" s="316">
        <v>2406</v>
      </c>
      <c r="G33" s="295">
        <v>120</v>
      </c>
      <c r="H33" s="296">
        <v>12.25</v>
      </c>
      <c r="I33" s="296">
        <v>29473.5</v>
      </c>
      <c r="J33" s="316">
        <f t="shared" si="0"/>
        <v>2406</v>
      </c>
    </row>
    <row r="34" spans="1:12" s="353" customFormat="1">
      <c r="A34" s="295">
        <v>3</v>
      </c>
      <c r="B34" s="322" t="s">
        <v>29</v>
      </c>
      <c r="C34" s="316">
        <v>44</v>
      </c>
      <c r="D34" s="316">
        <v>7.58</v>
      </c>
      <c r="E34" s="316">
        <v>15622</v>
      </c>
      <c r="F34" s="316">
        <v>2061</v>
      </c>
      <c r="G34" s="295">
        <v>44</v>
      </c>
      <c r="H34" s="296">
        <v>7.58</v>
      </c>
      <c r="I34" s="296">
        <v>15622.380000000001</v>
      </c>
      <c r="J34" s="316">
        <f t="shared" si="0"/>
        <v>2061</v>
      </c>
    </row>
    <row r="35" spans="1:12" s="353" customFormat="1">
      <c r="A35" s="295">
        <v>3</v>
      </c>
      <c r="B35" s="322" t="s">
        <v>30</v>
      </c>
      <c r="C35" s="316">
        <v>75</v>
      </c>
      <c r="D35" s="316">
        <v>11</v>
      </c>
      <c r="E35" s="316">
        <v>21604</v>
      </c>
      <c r="F35" s="316">
        <v>1964</v>
      </c>
      <c r="G35" s="295">
        <v>75</v>
      </c>
      <c r="H35" s="295">
        <v>11</v>
      </c>
      <c r="I35" s="295">
        <v>21604</v>
      </c>
      <c r="J35" s="316">
        <f t="shared" si="0"/>
        <v>1964</v>
      </c>
    </row>
    <row r="36" spans="1:12" s="353" customFormat="1">
      <c r="A36" s="295">
        <v>3</v>
      </c>
      <c r="B36" s="322" t="s">
        <v>31</v>
      </c>
      <c r="C36" s="316">
        <v>112</v>
      </c>
      <c r="D36" s="316">
        <v>14</v>
      </c>
      <c r="E36" s="316">
        <v>29204</v>
      </c>
      <c r="F36" s="316">
        <v>2086</v>
      </c>
      <c r="G36" s="295">
        <v>112</v>
      </c>
      <c r="H36" s="295">
        <v>14</v>
      </c>
      <c r="I36" s="295">
        <v>29204</v>
      </c>
      <c r="J36" s="316">
        <f t="shared" si="0"/>
        <v>2086</v>
      </c>
    </row>
    <row r="37" spans="1:12" s="353" customFormat="1">
      <c r="A37" s="295">
        <v>3</v>
      </c>
      <c r="B37" s="322" t="s">
        <v>32</v>
      </c>
      <c r="C37" s="316">
        <v>153</v>
      </c>
      <c r="D37" s="316">
        <v>16.16</v>
      </c>
      <c r="E37" s="316">
        <v>37846</v>
      </c>
      <c r="F37" s="316">
        <v>2342</v>
      </c>
      <c r="G37" s="295">
        <v>155</v>
      </c>
      <c r="H37" s="295">
        <v>17</v>
      </c>
      <c r="I37" s="295">
        <v>39814</v>
      </c>
      <c r="J37" s="316">
        <f t="shared" si="0"/>
        <v>2342</v>
      </c>
    </row>
    <row r="38" spans="1:12" s="353" customFormat="1">
      <c r="A38" s="295">
        <v>3</v>
      </c>
      <c r="B38" s="322" t="s">
        <v>33</v>
      </c>
      <c r="C38" s="316">
        <v>214</v>
      </c>
      <c r="D38" s="316">
        <v>17.829999999999998</v>
      </c>
      <c r="E38" s="316">
        <v>65739</v>
      </c>
      <c r="F38" s="316">
        <v>3687</v>
      </c>
      <c r="G38" s="295">
        <v>216</v>
      </c>
      <c r="H38" s="295">
        <v>18</v>
      </c>
      <c r="I38" s="295">
        <v>66366</v>
      </c>
      <c r="J38" s="316">
        <f t="shared" si="0"/>
        <v>3687</v>
      </c>
      <c r="L38" s="465"/>
    </row>
    <row r="39" spans="1:12" s="353" customFormat="1">
      <c r="A39" s="295">
        <v>3</v>
      </c>
      <c r="B39" s="322" t="s">
        <v>468</v>
      </c>
      <c r="C39" s="316">
        <v>397</v>
      </c>
      <c r="D39" s="316">
        <v>54.62</v>
      </c>
      <c r="E39" s="316">
        <v>190350</v>
      </c>
      <c r="F39" s="316">
        <v>3485</v>
      </c>
      <c r="G39" s="295">
        <v>397</v>
      </c>
      <c r="H39" s="295">
        <v>54.62</v>
      </c>
      <c r="I39" s="296">
        <v>190350.69999999998</v>
      </c>
      <c r="J39" s="316">
        <f t="shared" si="0"/>
        <v>3485</v>
      </c>
    </row>
    <row r="40" spans="1:12" s="353" customFormat="1">
      <c r="A40" s="295">
        <v>3</v>
      </c>
      <c r="B40" s="322" t="s">
        <v>469</v>
      </c>
      <c r="C40" s="316">
        <v>2386</v>
      </c>
      <c r="D40" s="316">
        <v>455.17</v>
      </c>
      <c r="E40" s="316">
        <v>2621098</v>
      </c>
      <c r="F40" s="316">
        <v>5759</v>
      </c>
      <c r="G40" s="295">
        <v>2415</v>
      </c>
      <c r="H40" s="295">
        <v>480.17</v>
      </c>
      <c r="I40" s="296">
        <v>2765299.0300000003</v>
      </c>
      <c r="J40" s="316">
        <f t="shared" si="0"/>
        <v>5759</v>
      </c>
    </row>
    <row r="41" spans="1:12" s="412" customFormat="1">
      <c r="A41" s="324"/>
      <c r="B41" s="317" t="s">
        <v>470</v>
      </c>
      <c r="C41" s="325">
        <f>SUM(C28:C40)</f>
        <v>3795</v>
      </c>
      <c r="D41" s="325">
        <f t="shared" ref="D41:I41" si="1">SUM(D28:D40)</f>
        <v>610.36</v>
      </c>
      <c r="E41" s="325">
        <f t="shared" si="1"/>
        <v>3069674</v>
      </c>
      <c r="F41" s="325">
        <f>E41/D41</f>
        <v>5029.2843567730515</v>
      </c>
      <c r="G41" s="325">
        <f t="shared" si="1"/>
        <v>3964</v>
      </c>
      <c r="H41" s="325">
        <f t="shared" si="1"/>
        <v>638.22</v>
      </c>
      <c r="I41" s="325">
        <f t="shared" si="1"/>
        <v>3221060.41</v>
      </c>
      <c r="J41" s="325">
        <f t="shared" si="0"/>
        <v>5046.9437027984077</v>
      </c>
    </row>
    <row r="42" spans="1:12" s="353" customFormat="1">
      <c r="A42" s="295" t="s">
        <v>79</v>
      </c>
      <c r="B42" s="322" t="s">
        <v>36</v>
      </c>
      <c r="C42" s="316">
        <v>0</v>
      </c>
      <c r="D42" s="316">
        <v>0</v>
      </c>
      <c r="E42" s="316">
        <v>0</v>
      </c>
      <c r="F42" s="316">
        <v>0</v>
      </c>
      <c r="G42" s="295"/>
      <c r="H42" s="295"/>
      <c r="I42" s="295"/>
      <c r="J42" s="316"/>
    </row>
    <row r="43" spans="1:12" s="353" customFormat="1">
      <c r="A43" s="295" t="s">
        <v>79</v>
      </c>
      <c r="B43" s="322" t="s">
        <v>471</v>
      </c>
      <c r="C43" s="316">
        <v>0</v>
      </c>
      <c r="D43" s="316">
        <v>0</v>
      </c>
      <c r="E43" s="316">
        <v>0</v>
      </c>
      <c r="F43" s="316">
        <v>0</v>
      </c>
      <c r="G43" s="295"/>
      <c r="H43" s="295"/>
      <c r="I43" s="295"/>
      <c r="J43" s="316"/>
    </row>
    <row r="44" spans="1:12" s="353" customFormat="1">
      <c r="A44" s="295" t="s">
        <v>79</v>
      </c>
      <c r="B44" s="322" t="s">
        <v>38</v>
      </c>
      <c r="C44" s="316">
        <v>201</v>
      </c>
      <c r="D44" s="316">
        <v>17.38</v>
      </c>
      <c r="E44" s="316">
        <v>34568</v>
      </c>
      <c r="F44" s="316">
        <v>1989</v>
      </c>
      <c r="G44" s="295">
        <v>201</v>
      </c>
      <c r="H44" s="296">
        <v>17.38</v>
      </c>
      <c r="I44" s="296">
        <v>34568.82</v>
      </c>
      <c r="J44" s="316">
        <f t="shared" ref="J44:J51" si="2">I44/H44</f>
        <v>1989</v>
      </c>
    </row>
    <row r="45" spans="1:12" s="353" customFormat="1">
      <c r="A45" s="295" t="s">
        <v>79</v>
      </c>
      <c r="B45" s="322" t="s">
        <v>39</v>
      </c>
      <c r="C45" s="316">
        <v>154</v>
      </c>
      <c r="D45" s="316">
        <v>11.57</v>
      </c>
      <c r="E45" s="316">
        <v>45458.53</v>
      </c>
      <c r="F45" s="316">
        <v>3929</v>
      </c>
      <c r="G45" s="295">
        <v>154</v>
      </c>
      <c r="H45" s="296">
        <v>11.57</v>
      </c>
      <c r="I45" s="296">
        <v>45458.53</v>
      </c>
      <c r="J45" s="316">
        <f t="shared" si="2"/>
        <v>3929</v>
      </c>
    </row>
    <row r="46" spans="1:12" s="353" customFormat="1">
      <c r="A46" s="295" t="s">
        <v>79</v>
      </c>
      <c r="B46" s="322" t="s">
        <v>40</v>
      </c>
      <c r="C46" s="316">
        <v>310</v>
      </c>
      <c r="D46" s="316">
        <v>28.32</v>
      </c>
      <c r="E46" s="316">
        <v>72187.680000000008</v>
      </c>
      <c r="F46" s="316">
        <v>2549</v>
      </c>
      <c r="G46" s="295">
        <v>310</v>
      </c>
      <c r="H46" s="296">
        <v>28.32</v>
      </c>
      <c r="I46" s="296">
        <v>72187.680000000008</v>
      </c>
      <c r="J46" s="316">
        <f t="shared" si="2"/>
        <v>2549.0000000000005</v>
      </c>
    </row>
    <row r="47" spans="1:12" s="353" customFormat="1">
      <c r="A47" s="295" t="s">
        <v>79</v>
      </c>
      <c r="B47" s="322" t="s">
        <v>472</v>
      </c>
      <c r="C47" s="316">
        <v>248</v>
      </c>
      <c r="D47" s="316">
        <v>31.6</v>
      </c>
      <c r="E47" s="316">
        <v>96601.2</v>
      </c>
      <c r="F47" s="316">
        <v>3057</v>
      </c>
      <c r="G47" s="295">
        <v>248</v>
      </c>
      <c r="H47" s="296">
        <v>31.6</v>
      </c>
      <c r="I47" s="296">
        <v>96601.2</v>
      </c>
      <c r="J47" s="316">
        <f t="shared" si="2"/>
        <v>3056.9999999999995</v>
      </c>
    </row>
    <row r="48" spans="1:12" s="353" customFormat="1">
      <c r="A48" s="295" t="s">
        <v>79</v>
      </c>
      <c r="B48" s="322" t="s">
        <v>42</v>
      </c>
      <c r="C48" s="316">
        <v>72</v>
      </c>
      <c r="D48" s="316">
        <v>8.08</v>
      </c>
      <c r="E48" s="316">
        <v>20620.16</v>
      </c>
      <c r="F48" s="316">
        <v>2552</v>
      </c>
      <c r="G48" s="295">
        <v>72</v>
      </c>
      <c r="H48" s="296">
        <v>8.08</v>
      </c>
      <c r="I48" s="296">
        <v>20620.16</v>
      </c>
      <c r="J48" s="316">
        <f t="shared" si="2"/>
        <v>2552</v>
      </c>
    </row>
    <row r="49" spans="1:15" s="353" customFormat="1">
      <c r="A49" s="295" t="s">
        <v>79</v>
      </c>
      <c r="B49" s="322" t="s">
        <v>473</v>
      </c>
      <c r="C49" s="316">
        <v>217</v>
      </c>
      <c r="D49" s="316">
        <v>17.059999999999999</v>
      </c>
      <c r="E49" s="316">
        <v>54984.38</v>
      </c>
      <c r="F49" s="316">
        <v>3223</v>
      </c>
      <c r="G49" s="295">
        <v>217</v>
      </c>
      <c r="H49" s="296">
        <v>17.059999999999999</v>
      </c>
      <c r="I49" s="296">
        <v>54984.38</v>
      </c>
      <c r="J49" s="316">
        <f t="shared" si="2"/>
        <v>3223</v>
      </c>
    </row>
    <row r="50" spans="1:15" s="353" customFormat="1">
      <c r="A50" s="295" t="s">
        <v>79</v>
      </c>
      <c r="B50" s="322" t="s">
        <v>362</v>
      </c>
      <c r="C50" s="316">
        <v>43</v>
      </c>
      <c r="D50" s="316">
        <v>2.1</v>
      </c>
      <c r="E50" s="316">
        <v>4851</v>
      </c>
      <c r="F50" s="316">
        <v>2310</v>
      </c>
      <c r="G50" s="295">
        <v>43</v>
      </c>
      <c r="H50" s="296">
        <v>2.1</v>
      </c>
      <c r="I50" s="296">
        <v>4851</v>
      </c>
      <c r="J50" s="316">
        <f t="shared" si="2"/>
        <v>2310</v>
      </c>
    </row>
    <row r="51" spans="1:15" s="353" customFormat="1">
      <c r="A51" s="295" t="s">
        <v>79</v>
      </c>
      <c r="B51" s="322" t="s">
        <v>45</v>
      </c>
      <c r="C51" s="316">
        <v>41</v>
      </c>
      <c r="D51" s="316">
        <v>5</v>
      </c>
      <c r="E51" s="316">
        <v>8350</v>
      </c>
      <c r="F51" s="316">
        <v>1670</v>
      </c>
      <c r="G51" s="295">
        <v>41</v>
      </c>
      <c r="H51" s="296">
        <v>5</v>
      </c>
      <c r="I51" s="296">
        <v>8350</v>
      </c>
      <c r="J51" s="316">
        <f t="shared" si="2"/>
        <v>1670</v>
      </c>
    </row>
    <row r="52" spans="1:15" s="353" customFormat="1">
      <c r="A52" s="295" t="s">
        <v>79</v>
      </c>
      <c r="B52" s="322" t="s">
        <v>46</v>
      </c>
      <c r="C52" s="316"/>
      <c r="D52" s="316"/>
      <c r="E52" s="316"/>
      <c r="F52" s="316"/>
      <c r="G52" s="295">
        <v>807</v>
      </c>
      <c r="H52" s="296">
        <v>152.15</v>
      </c>
      <c r="I52" s="296">
        <v>752381.75</v>
      </c>
      <c r="J52" s="316">
        <v>4945</v>
      </c>
      <c r="O52" s="816"/>
    </row>
    <row r="53" spans="1:15" s="412" customFormat="1">
      <c r="A53" s="324"/>
      <c r="B53" s="317" t="s">
        <v>79</v>
      </c>
      <c r="C53" s="325">
        <f>SUM(C42:C52)</f>
        <v>1286</v>
      </c>
      <c r="D53" s="325">
        <f t="shared" ref="D53:I53" si="3">SUM(D42:D52)</f>
        <v>121.11</v>
      </c>
      <c r="E53" s="325">
        <f t="shared" si="3"/>
        <v>337620.95</v>
      </c>
      <c r="F53" s="325">
        <f>E53/D53</f>
        <v>2787.7214928577328</v>
      </c>
      <c r="G53" s="325">
        <f t="shared" si="3"/>
        <v>2093</v>
      </c>
      <c r="H53" s="325">
        <f t="shared" si="3"/>
        <v>273.26</v>
      </c>
      <c r="I53" s="325">
        <f t="shared" si="3"/>
        <v>1090003.52</v>
      </c>
      <c r="J53" s="325">
        <f>I53/H53</f>
        <v>3988.8879455463662</v>
      </c>
    </row>
    <row r="54" spans="1:15" s="353" customFormat="1">
      <c r="A54" s="295">
        <v>5</v>
      </c>
      <c r="B54" s="322" t="s">
        <v>47</v>
      </c>
      <c r="C54" s="316">
        <v>108</v>
      </c>
      <c r="D54" s="316">
        <v>12.51</v>
      </c>
      <c r="E54" s="316">
        <v>27259.29</v>
      </c>
      <c r="F54" s="316">
        <v>2179</v>
      </c>
      <c r="G54" s="295">
        <v>108</v>
      </c>
      <c r="H54" s="296">
        <v>12.51</v>
      </c>
      <c r="I54" s="296">
        <v>27259.29</v>
      </c>
      <c r="J54" s="316">
        <f>I54/H54</f>
        <v>2179</v>
      </c>
    </row>
    <row r="55" spans="1:15" s="353" customFormat="1">
      <c r="A55" s="295">
        <v>5</v>
      </c>
      <c r="B55" s="322" t="s">
        <v>48</v>
      </c>
      <c r="C55" s="316">
        <v>129</v>
      </c>
      <c r="D55" s="316">
        <v>10.72</v>
      </c>
      <c r="E55" s="316">
        <v>24580.960000000003</v>
      </c>
      <c r="F55" s="316">
        <v>2293</v>
      </c>
      <c r="G55" s="295">
        <v>129</v>
      </c>
      <c r="H55" s="296">
        <v>10.72</v>
      </c>
      <c r="I55" s="296">
        <v>24580.960000000003</v>
      </c>
      <c r="J55" s="316">
        <f>I55/H55</f>
        <v>2293</v>
      </c>
    </row>
    <row r="56" spans="1:15" s="353" customFormat="1">
      <c r="A56" s="295">
        <v>5</v>
      </c>
      <c r="B56" s="322" t="s">
        <v>49</v>
      </c>
      <c r="C56" s="316">
        <v>63</v>
      </c>
      <c r="D56" s="316">
        <v>6.44</v>
      </c>
      <c r="E56" s="316">
        <v>13060.320000000002</v>
      </c>
      <c r="F56" s="316">
        <v>2028</v>
      </c>
      <c r="G56" s="295">
        <v>63</v>
      </c>
      <c r="H56" s="296">
        <v>6.44</v>
      </c>
      <c r="I56" s="296">
        <v>13060.320000000002</v>
      </c>
      <c r="J56" s="316">
        <f>I56/H56</f>
        <v>2028.0000000000002</v>
      </c>
    </row>
    <row r="57" spans="1:15" s="353" customFormat="1">
      <c r="A57" s="295">
        <v>5</v>
      </c>
      <c r="B57" s="295" t="s">
        <v>474</v>
      </c>
      <c r="C57" s="295"/>
      <c r="D57" s="295"/>
      <c r="E57" s="295"/>
      <c r="F57" s="295"/>
      <c r="G57" s="295">
        <v>515</v>
      </c>
      <c r="H57" s="296">
        <v>191.66</v>
      </c>
      <c r="I57" s="296">
        <v>924759.5</v>
      </c>
      <c r="J57" s="326">
        <v>4825</v>
      </c>
    </row>
    <row r="58" spans="1:15" s="353" customFormat="1">
      <c r="A58" s="295">
        <v>5</v>
      </c>
      <c r="B58" s="322" t="s">
        <v>51</v>
      </c>
      <c r="C58" s="316">
        <v>4060</v>
      </c>
      <c r="D58" s="316">
        <v>861.9</v>
      </c>
      <c r="E58" s="316">
        <v>4231067.0999999996</v>
      </c>
      <c r="F58" s="316">
        <v>4909</v>
      </c>
      <c r="G58" s="295">
        <v>4068</v>
      </c>
      <c r="H58" s="296">
        <v>876.9</v>
      </c>
      <c r="I58" s="296">
        <v>4307302.0999999996</v>
      </c>
      <c r="J58" s="316">
        <f>I58/H58</f>
        <v>4911.964990306762</v>
      </c>
      <c r="L58" s="465"/>
    </row>
    <row r="59" spans="1:15" s="353" customFormat="1">
      <c r="A59" s="295">
        <v>5</v>
      </c>
      <c r="B59" s="322" t="s">
        <v>475</v>
      </c>
      <c r="C59" s="316">
        <v>1005.3484694010928</v>
      </c>
      <c r="D59" s="316">
        <v>442.54999999999995</v>
      </c>
      <c r="E59" s="316">
        <v>2129108.0499999998</v>
      </c>
      <c r="F59" s="316">
        <v>4811</v>
      </c>
      <c r="G59" s="295">
        <v>1029</v>
      </c>
      <c r="H59" s="296">
        <v>461.55</v>
      </c>
      <c r="I59" s="296">
        <v>2220517.0500000003</v>
      </c>
      <c r="J59" s="316">
        <f>I59/H59</f>
        <v>4811.0000000000009</v>
      </c>
    </row>
    <row r="60" spans="1:15" s="353" customFormat="1">
      <c r="A60" s="295">
        <v>5</v>
      </c>
      <c r="B60" s="322" t="s">
        <v>53</v>
      </c>
      <c r="C60" s="316">
        <v>1281.2374964275507</v>
      </c>
      <c r="D60" s="316">
        <v>242</v>
      </c>
      <c r="E60" s="316">
        <v>1134674.4600000009</v>
      </c>
      <c r="F60" s="316">
        <v>4689</v>
      </c>
      <c r="G60" s="295">
        <v>1285</v>
      </c>
      <c r="H60" s="295">
        <v>244</v>
      </c>
      <c r="I60" s="295">
        <v>1144116</v>
      </c>
      <c r="J60" s="316">
        <f>I60/H60</f>
        <v>4689</v>
      </c>
    </row>
    <row r="61" spans="1:15" s="353" customFormat="1">
      <c r="A61" s="295">
        <v>5</v>
      </c>
      <c r="B61" s="322" t="s">
        <v>54</v>
      </c>
      <c r="C61" s="316">
        <v>1354.834770403048</v>
      </c>
      <c r="D61" s="316">
        <v>255.35</v>
      </c>
      <c r="E61" s="316">
        <v>1134520.05</v>
      </c>
      <c r="F61" s="316">
        <v>4443</v>
      </c>
      <c r="G61" s="295">
        <v>1357</v>
      </c>
      <c r="H61" s="296">
        <v>257.35000000000002</v>
      </c>
      <c r="I61" s="296">
        <v>1143406.05</v>
      </c>
      <c r="J61" s="316">
        <f>I61/H61</f>
        <v>4443</v>
      </c>
    </row>
    <row r="62" spans="1:15" s="353" customFormat="1">
      <c r="A62" s="295">
        <v>5</v>
      </c>
      <c r="B62" s="322" t="s">
        <v>55</v>
      </c>
      <c r="C62" s="316">
        <v>1951.0108973496569</v>
      </c>
      <c r="D62" s="316">
        <v>405.08</v>
      </c>
      <c r="E62" s="316">
        <v>1926965.5599999998</v>
      </c>
      <c r="F62" s="316">
        <v>4757</v>
      </c>
      <c r="G62" s="295">
        <v>1955</v>
      </c>
      <c r="H62" s="296">
        <v>408.08</v>
      </c>
      <c r="I62" s="296">
        <v>1941236.5599999998</v>
      </c>
      <c r="J62" s="316">
        <f>I62/H62</f>
        <v>4757</v>
      </c>
    </row>
    <row r="63" spans="1:15" s="353" customFormat="1">
      <c r="A63" s="295">
        <v>5</v>
      </c>
      <c r="B63" s="295" t="s">
        <v>476</v>
      </c>
      <c r="C63" s="295"/>
      <c r="D63" s="295"/>
      <c r="E63" s="295"/>
      <c r="F63" s="295"/>
      <c r="G63" s="295"/>
      <c r="H63" s="295"/>
      <c r="I63" s="295"/>
      <c r="J63" s="326"/>
      <c r="N63" s="816"/>
      <c r="O63" s="816"/>
    </row>
    <row r="64" spans="1:15" s="353" customFormat="1">
      <c r="A64" s="295">
        <v>5</v>
      </c>
      <c r="B64" s="322" t="s">
        <v>57</v>
      </c>
      <c r="C64" s="316">
        <v>115</v>
      </c>
      <c r="D64" s="316">
        <v>10</v>
      </c>
      <c r="E64" s="316">
        <v>23500</v>
      </c>
      <c r="F64" s="316">
        <v>2350</v>
      </c>
      <c r="G64" s="295">
        <v>115</v>
      </c>
      <c r="H64" s="295">
        <v>10</v>
      </c>
      <c r="I64" s="295">
        <v>23500</v>
      </c>
      <c r="J64" s="316">
        <f>I64/H64</f>
        <v>2350</v>
      </c>
    </row>
    <row r="65" spans="1:10" s="353" customFormat="1">
      <c r="A65" s="295">
        <v>5</v>
      </c>
      <c r="B65" s="322" t="s">
        <v>58</v>
      </c>
      <c r="C65" s="316">
        <v>84</v>
      </c>
      <c r="D65" s="316">
        <v>4.2</v>
      </c>
      <c r="E65" s="316">
        <v>8001</v>
      </c>
      <c r="F65" s="316">
        <v>1905</v>
      </c>
      <c r="G65" s="295">
        <v>84</v>
      </c>
      <c r="H65" s="295">
        <v>4.2</v>
      </c>
      <c r="I65" s="295">
        <v>8001</v>
      </c>
      <c r="J65" s="316">
        <f>I65/H65</f>
        <v>1905</v>
      </c>
    </row>
    <row r="66" spans="1:10" s="412" customFormat="1">
      <c r="A66" s="324"/>
      <c r="B66" s="317" t="s">
        <v>477</v>
      </c>
      <c r="C66" s="325">
        <f>SUM(C54:C65)</f>
        <v>10151.431633581349</v>
      </c>
      <c r="D66" s="325">
        <f t="shared" ref="D66:I66" si="4">SUM(D54:D65)</f>
        <v>2250.7499999999995</v>
      </c>
      <c r="E66" s="325">
        <f t="shared" si="4"/>
        <v>10652736.790000001</v>
      </c>
      <c r="F66" s="325">
        <f>E66/D66</f>
        <v>4732.9720271020788</v>
      </c>
      <c r="G66" s="325">
        <f t="shared" si="4"/>
        <v>10708</v>
      </c>
      <c r="H66" s="325">
        <f t="shared" si="4"/>
        <v>2483.41</v>
      </c>
      <c r="I66" s="325">
        <f t="shared" si="4"/>
        <v>11777738.830000002</v>
      </c>
      <c r="J66" s="325">
        <f>I66/H66</f>
        <v>4742.5672079922379</v>
      </c>
    </row>
    <row r="67" spans="1:10" s="353" customFormat="1">
      <c r="A67" s="295" t="s">
        <v>80</v>
      </c>
      <c r="B67" s="322" t="s">
        <v>59</v>
      </c>
      <c r="C67" s="316">
        <v>0</v>
      </c>
      <c r="D67" s="316">
        <v>0</v>
      </c>
      <c r="E67" s="316">
        <v>0</v>
      </c>
      <c r="F67" s="316">
        <v>0</v>
      </c>
      <c r="G67" s="295"/>
      <c r="H67" s="295"/>
      <c r="I67" s="295"/>
      <c r="J67" s="316"/>
    </row>
    <row r="68" spans="1:10" s="353" customFormat="1">
      <c r="A68" s="295" t="s">
        <v>80</v>
      </c>
      <c r="B68" s="322" t="s">
        <v>60</v>
      </c>
      <c r="C68" s="316">
        <v>0</v>
      </c>
      <c r="D68" s="316">
        <v>0</v>
      </c>
      <c r="E68" s="316">
        <v>0</v>
      </c>
      <c r="F68" s="316">
        <v>0</v>
      </c>
      <c r="G68" s="295"/>
      <c r="H68" s="295"/>
      <c r="I68" s="295"/>
      <c r="J68" s="316"/>
    </row>
    <row r="69" spans="1:10" s="353" customFormat="1">
      <c r="A69" s="295" t="s">
        <v>80</v>
      </c>
      <c r="B69" s="322" t="s">
        <v>62</v>
      </c>
      <c r="C69" s="316">
        <v>0</v>
      </c>
      <c r="D69" s="316">
        <v>0</v>
      </c>
      <c r="E69" s="316">
        <v>0</v>
      </c>
      <c r="F69" s="316">
        <v>0</v>
      </c>
      <c r="G69" s="295"/>
      <c r="H69" s="295"/>
      <c r="I69" s="295"/>
      <c r="J69" s="316"/>
    </row>
    <row r="70" spans="1:10" s="353" customFormat="1">
      <c r="A70" s="295" t="s">
        <v>80</v>
      </c>
      <c r="B70" s="322" t="s">
        <v>61</v>
      </c>
      <c r="C70" s="316">
        <v>2</v>
      </c>
      <c r="D70" s="316">
        <v>1</v>
      </c>
      <c r="E70" s="316">
        <v>1500</v>
      </c>
      <c r="F70" s="316">
        <v>1500</v>
      </c>
      <c r="G70" s="295">
        <v>2</v>
      </c>
      <c r="H70" s="295">
        <v>1</v>
      </c>
      <c r="I70" s="295">
        <v>1500</v>
      </c>
      <c r="J70" s="316">
        <f>I70/H70</f>
        <v>1500</v>
      </c>
    </row>
    <row r="71" spans="1:10" s="353" customFormat="1">
      <c r="A71" s="295" t="s">
        <v>80</v>
      </c>
      <c r="B71" s="322" t="s">
        <v>63</v>
      </c>
      <c r="C71" s="316">
        <v>0</v>
      </c>
      <c r="D71" s="316">
        <v>0</v>
      </c>
      <c r="E71" s="316">
        <v>0</v>
      </c>
      <c r="F71" s="316">
        <v>0</v>
      </c>
      <c r="G71" s="295"/>
      <c r="H71" s="295"/>
      <c r="I71" s="295"/>
      <c r="J71" s="316"/>
    </row>
    <row r="72" spans="1:10" s="353" customFormat="1">
      <c r="A72" s="295" t="s">
        <v>80</v>
      </c>
      <c r="B72" s="322" t="s">
        <v>478</v>
      </c>
      <c r="C72" s="316"/>
      <c r="D72" s="316"/>
      <c r="E72" s="316"/>
      <c r="F72" s="316"/>
      <c r="G72" s="327">
        <v>104</v>
      </c>
      <c r="H72" s="327">
        <v>4.8600000000000003</v>
      </c>
      <c r="I72" s="327">
        <v>10692</v>
      </c>
      <c r="J72" s="328">
        <v>2200</v>
      </c>
    </row>
    <row r="73" spans="1:10" s="353" customFormat="1">
      <c r="A73" s="295" t="s">
        <v>80</v>
      </c>
      <c r="B73" s="322" t="s">
        <v>65</v>
      </c>
      <c r="C73" s="316">
        <v>98</v>
      </c>
      <c r="D73" s="316">
        <v>9.75</v>
      </c>
      <c r="E73" s="316">
        <v>16321</v>
      </c>
      <c r="F73" s="316">
        <v>1674</v>
      </c>
      <c r="G73" s="295">
        <v>98</v>
      </c>
      <c r="H73" s="296">
        <v>9.75</v>
      </c>
      <c r="I73" s="296">
        <v>16321.5</v>
      </c>
      <c r="J73" s="316">
        <f>I73/H73</f>
        <v>1674</v>
      </c>
    </row>
    <row r="74" spans="1:10" s="353" customFormat="1">
      <c r="A74" s="295" t="s">
        <v>80</v>
      </c>
      <c r="B74" s="322" t="s">
        <v>66</v>
      </c>
      <c r="C74" s="316">
        <v>0</v>
      </c>
      <c r="D74" s="316">
        <v>0</v>
      </c>
      <c r="E74" s="316">
        <v>0</v>
      </c>
      <c r="F74" s="316"/>
      <c r="G74" s="295"/>
      <c r="H74" s="295"/>
      <c r="I74" s="295"/>
      <c r="J74" s="316"/>
    </row>
    <row r="75" spans="1:10" s="353" customFormat="1">
      <c r="A75" s="295" t="s">
        <v>80</v>
      </c>
      <c r="B75" s="322" t="s">
        <v>67</v>
      </c>
      <c r="C75" s="316">
        <v>80</v>
      </c>
      <c r="D75" s="316">
        <v>4</v>
      </c>
      <c r="E75" s="316">
        <v>6000</v>
      </c>
      <c r="F75" s="316">
        <v>1500</v>
      </c>
      <c r="G75" s="295">
        <v>80</v>
      </c>
      <c r="H75" s="295">
        <v>4</v>
      </c>
      <c r="I75" s="295">
        <v>6000</v>
      </c>
      <c r="J75" s="316">
        <f>I75/H75</f>
        <v>1500</v>
      </c>
    </row>
    <row r="76" spans="1:10" s="353" customFormat="1">
      <c r="A76" s="295" t="s">
        <v>80</v>
      </c>
      <c r="B76" s="322" t="s">
        <v>68</v>
      </c>
      <c r="C76" s="316">
        <v>61</v>
      </c>
      <c r="D76" s="316">
        <v>13.09</v>
      </c>
      <c r="E76" s="316">
        <v>43943</v>
      </c>
      <c r="F76" s="316">
        <v>3357</v>
      </c>
      <c r="G76" s="295">
        <v>61</v>
      </c>
      <c r="H76" s="296">
        <v>13.09</v>
      </c>
      <c r="I76" s="296">
        <v>43943.13</v>
      </c>
      <c r="J76" s="316">
        <f>I76/H76</f>
        <v>3357</v>
      </c>
    </row>
    <row r="77" spans="1:10" s="412" customFormat="1">
      <c r="A77" s="324"/>
      <c r="B77" s="317" t="s">
        <v>80</v>
      </c>
      <c r="C77" s="325">
        <f>SUM(C67:C76)</f>
        <v>241</v>
      </c>
      <c r="D77" s="325">
        <f>SUM(D67:D76)</f>
        <v>27.84</v>
      </c>
      <c r="E77" s="325">
        <f>SUM(E67:E76)</f>
        <v>67764</v>
      </c>
      <c r="F77" s="325">
        <f>E77/D77</f>
        <v>2434.0517241379312</v>
      </c>
      <c r="G77" s="325">
        <f>SUM(G67:G76)</f>
        <v>345</v>
      </c>
      <c r="H77" s="325">
        <f>SUM(H67:H76)</f>
        <v>32.700000000000003</v>
      </c>
      <c r="I77" s="325">
        <f>SUM(I67:I76)</f>
        <v>78456.63</v>
      </c>
      <c r="J77" s="325">
        <f>I77/H77</f>
        <v>2399.2853211009174</v>
      </c>
    </row>
    <row r="78" spans="1:10" s="353" customFormat="1">
      <c r="A78" s="295" t="s">
        <v>81</v>
      </c>
      <c r="B78" s="322" t="s">
        <v>479</v>
      </c>
      <c r="C78" s="316">
        <v>12</v>
      </c>
      <c r="D78" s="316">
        <v>1</v>
      </c>
      <c r="E78" s="316">
        <v>1500</v>
      </c>
      <c r="F78" s="316">
        <v>1500</v>
      </c>
      <c r="G78" s="295">
        <v>12</v>
      </c>
      <c r="H78" s="295">
        <v>1</v>
      </c>
      <c r="I78" s="295">
        <v>1500</v>
      </c>
      <c r="J78" s="316">
        <f>I78/H78</f>
        <v>1500</v>
      </c>
    </row>
    <row r="79" spans="1:10" s="353" customFormat="1">
      <c r="A79" s="295" t="s">
        <v>81</v>
      </c>
      <c r="B79" s="322" t="s">
        <v>70</v>
      </c>
      <c r="C79" s="316">
        <v>5</v>
      </c>
      <c r="D79" s="316">
        <v>0.25</v>
      </c>
      <c r="E79" s="316">
        <v>375</v>
      </c>
      <c r="F79" s="316">
        <v>1500</v>
      </c>
      <c r="G79" s="295">
        <v>5</v>
      </c>
      <c r="H79" s="295">
        <v>0.25</v>
      </c>
      <c r="I79" s="295">
        <v>375</v>
      </c>
      <c r="J79" s="316">
        <f>I79/H79</f>
        <v>1500</v>
      </c>
    </row>
    <row r="80" spans="1:10" s="353" customFormat="1">
      <c r="A80" s="295" t="s">
        <v>81</v>
      </c>
      <c r="B80" s="322" t="s">
        <v>71</v>
      </c>
      <c r="C80" s="316">
        <v>0</v>
      </c>
      <c r="D80" s="316">
        <v>0</v>
      </c>
      <c r="E80" s="316">
        <v>0</v>
      </c>
      <c r="F80" s="316">
        <v>0</v>
      </c>
      <c r="G80" s="295"/>
      <c r="H80" s="295"/>
      <c r="I80" s="295"/>
      <c r="J80" s="316"/>
    </row>
    <row r="81" spans="1:10" s="353" customFormat="1">
      <c r="A81" s="295" t="s">
        <v>81</v>
      </c>
      <c r="B81" s="322" t="s">
        <v>72</v>
      </c>
      <c r="C81" s="316">
        <v>0</v>
      </c>
      <c r="D81" s="316">
        <v>0</v>
      </c>
      <c r="E81" s="316">
        <v>0</v>
      </c>
      <c r="F81" s="316">
        <v>0</v>
      </c>
      <c r="G81" s="295"/>
      <c r="H81" s="295"/>
      <c r="I81" s="295"/>
      <c r="J81" s="316"/>
    </row>
    <row r="82" spans="1:10" s="353" customFormat="1">
      <c r="A82" s="295" t="s">
        <v>81</v>
      </c>
      <c r="B82" s="322" t="s">
        <v>73</v>
      </c>
      <c r="C82" s="316">
        <v>6</v>
      </c>
      <c r="D82" s="316">
        <v>0.56000000000000005</v>
      </c>
      <c r="E82" s="316">
        <v>840</v>
      </c>
      <c r="F82" s="316">
        <v>1500</v>
      </c>
      <c r="G82" s="295">
        <v>6</v>
      </c>
      <c r="H82" s="295">
        <v>0.56000000000000005</v>
      </c>
      <c r="I82" s="295">
        <v>840.00000000000011</v>
      </c>
      <c r="J82" s="316">
        <f>I82/H82</f>
        <v>1500</v>
      </c>
    </row>
    <row r="83" spans="1:10" s="353" customFormat="1">
      <c r="A83" s="295" t="s">
        <v>81</v>
      </c>
      <c r="B83" s="322" t="s">
        <v>74</v>
      </c>
      <c r="C83" s="316">
        <v>11</v>
      </c>
      <c r="D83" s="316">
        <v>0.25</v>
      </c>
      <c r="E83" s="316">
        <v>375</v>
      </c>
      <c r="F83" s="316">
        <v>1500</v>
      </c>
      <c r="G83" s="295"/>
      <c r="H83" s="295"/>
      <c r="I83" s="295"/>
      <c r="J83" s="316"/>
    </row>
    <row r="84" spans="1:10" s="353" customFormat="1">
      <c r="A84" s="295" t="s">
        <v>81</v>
      </c>
      <c r="B84" s="322" t="s">
        <v>75</v>
      </c>
      <c r="C84" s="316">
        <v>16</v>
      </c>
      <c r="D84" s="316">
        <v>1</v>
      </c>
      <c r="E84" s="316">
        <v>1500</v>
      </c>
      <c r="F84" s="316">
        <v>1500</v>
      </c>
      <c r="G84" s="295"/>
      <c r="H84" s="295"/>
      <c r="I84" s="295"/>
      <c r="J84" s="316"/>
    </row>
    <row r="85" spans="1:10" s="353" customFormat="1">
      <c r="A85" s="295" t="s">
        <v>81</v>
      </c>
      <c r="B85" s="322" t="s">
        <v>76</v>
      </c>
      <c r="C85" s="316">
        <v>1471.9585739223849</v>
      </c>
      <c r="D85" s="316">
        <v>177.23</v>
      </c>
      <c r="E85" s="316">
        <v>759785.01</v>
      </c>
      <c r="F85" s="316">
        <v>4287</v>
      </c>
      <c r="G85" s="295">
        <v>1513</v>
      </c>
      <c r="H85" s="295">
        <v>182.23</v>
      </c>
      <c r="I85" s="325">
        <v>781220.01</v>
      </c>
      <c r="J85" s="316">
        <f>I85/H85</f>
        <v>4287</v>
      </c>
    </row>
    <row r="86" spans="1:10" s="353" customFormat="1">
      <c r="A86" s="295" t="s">
        <v>81</v>
      </c>
      <c r="B86" s="322" t="s">
        <v>77</v>
      </c>
      <c r="C86" s="316">
        <v>980.42010582010585</v>
      </c>
      <c r="D86" s="316">
        <v>132.99</v>
      </c>
      <c r="E86" s="316">
        <v>612285.96000000008</v>
      </c>
      <c r="F86" s="316">
        <v>4604</v>
      </c>
      <c r="G86" s="295">
        <v>1018</v>
      </c>
      <c r="H86" s="295">
        <v>157.99</v>
      </c>
      <c r="I86" s="325">
        <v>727385.96000000008</v>
      </c>
      <c r="J86" s="316">
        <f>I86/H86</f>
        <v>4604</v>
      </c>
    </row>
    <row r="87" spans="1:10" s="412" customFormat="1">
      <c r="A87" s="324"/>
      <c r="B87" s="324" t="s">
        <v>81</v>
      </c>
      <c r="C87" s="325">
        <f>SUM(C78:C86)</f>
        <v>2502.3786797424909</v>
      </c>
      <c r="D87" s="325">
        <f>SUM(D78:D86)</f>
        <v>313.27999999999997</v>
      </c>
      <c r="E87" s="325">
        <f>SUM(E78:E86)</f>
        <v>1376660.9700000002</v>
      </c>
      <c r="F87" s="325">
        <f>E87/D87</f>
        <v>4394.3468143513801</v>
      </c>
      <c r="G87" s="325">
        <f>SUM(G78:G86)</f>
        <v>2554</v>
      </c>
      <c r="H87" s="325">
        <f>SUM(H78:H86)</f>
        <v>342.03</v>
      </c>
      <c r="I87" s="325">
        <f>SUM(I78:I86)</f>
        <v>1511320.9700000002</v>
      </c>
      <c r="J87" s="325">
        <f>I87/H87</f>
        <v>4418.6795602724915</v>
      </c>
    </row>
    <row r="88" spans="1:10" s="412" customFormat="1">
      <c r="A88" s="324"/>
      <c r="B88" s="324" t="s">
        <v>167</v>
      </c>
      <c r="C88" s="325">
        <f>SUM(C18+C27+C41+C53+C66+C77+C87)</f>
        <v>43154.81031332384</v>
      </c>
      <c r="D88" s="325">
        <f>SUM(D18+D27+D41+D53+D66+D77+D87)</f>
        <v>11053.44</v>
      </c>
      <c r="E88" s="325">
        <f>SUM(E18+E27+E41+E53+E66+E77+E87)</f>
        <v>54182078.100000001</v>
      </c>
      <c r="F88" s="325">
        <f>E88/D88</f>
        <v>4901.8294847576863</v>
      </c>
      <c r="G88" s="325">
        <f>SUM(G18+G27+G41+G53+G66+G77+G87)</f>
        <v>45431</v>
      </c>
      <c r="H88" s="325">
        <f>SUM(H18+H27+H41+H53+H66+H77+H87)</f>
        <v>11893.95</v>
      </c>
      <c r="I88" s="325">
        <f>SUM(I18+I27+I41+I53+I66+I77+I87)</f>
        <v>58443292.420000009</v>
      </c>
      <c r="J88" s="325">
        <f>I88/H88</f>
        <v>4913.6991848797079</v>
      </c>
    </row>
  </sheetData>
  <mergeCells count="3">
    <mergeCell ref="C2:F2"/>
    <mergeCell ref="G2:J2"/>
    <mergeCell ref="A1:G1"/>
  </mergeCell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A1:K45"/>
  <sheetViews>
    <sheetView topLeftCell="A40" workbookViewId="0">
      <selection activeCell="I44" sqref="I44"/>
    </sheetView>
  </sheetViews>
  <sheetFormatPr defaultRowHeight="15"/>
  <cols>
    <col min="1" max="1" width="11.109375" style="188" customWidth="1"/>
    <col min="2" max="2" width="8.88671875" style="353"/>
    <col min="3" max="4" width="9.88671875" style="188" bestFit="1" customWidth="1"/>
    <col min="5" max="5" width="11.33203125" style="188" bestFit="1" customWidth="1"/>
    <col min="6" max="6" width="13.21875" style="188" customWidth="1"/>
    <col min="7" max="7" width="8.88671875" style="188"/>
    <col min="8" max="9" width="11.33203125" style="188" bestFit="1" customWidth="1"/>
    <col min="10" max="10" width="12.109375" style="188" bestFit="1" customWidth="1"/>
    <col min="11" max="11" width="9.33203125" style="188" bestFit="1" customWidth="1"/>
    <col min="12" max="16384" width="8.88671875" style="188"/>
  </cols>
  <sheetData>
    <row r="1" spans="1:6" ht="16.5" customHeight="1">
      <c r="A1" s="906" t="s">
        <v>612</v>
      </c>
      <c r="B1" s="906"/>
      <c r="C1" s="906"/>
      <c r="D1" s="906"/>
      <c r="E1" s="906"/>
      <c r="F1" s="906"/>
    </row>
    <row r="2" spans="1:6">
      <c r="A2" s="332"/>
      <c r="B2" s="333"/>
      <c r="C2" s="332"/>
      <c r="D2" s="332"/>
      <c r="E2" s="332"/>
      <c r="F2" s="332"/>
    </row>
    <row r="3" spans="1:6" ht="31.5">
      <c r="A3" s="334" t="s">
        <v>484</v>
      </c>
      <c r="B3" s="335" t="s">
        <v>234</v>
      </c>
      <c r="C3" s="336" t="s">
        <v>485</v>
      </c>
      <c r="D3" s="337" t="s">
        <v>486</v>
      </c>
      <c r="E3" s="338" t="s">
        <v>487</v>
      </c>
      <c r="F3" s="339" t="s">
        <v>488</v>
      </c>
    </row>
    <row r="4" spans="1:6" ht="27.95" customHeight="1">
      <c r="A4" s="907" t="s">
        <v>489</v>
      </c>
      <c r="B4" s="340" t="s">
        <v>92</v>
      </c>
      <c r="C4" s="341">
        <v>32322</v>
      </c>
      <c r="D4" s="341">
        <v>22482</v>
      </c>
      <c r="E4" s="341">
        <v>253766</v>
      </c>
      <c r="F4" s="342">
        <f t="shared" ref="F4:F32" si="0">E4/D4</f>
        <v>11.287518904012099</v>
      </c>
    </row>
    <row r="5" spans="1:6" ht="27.95" customHeight="1">
      <c r="A5" s="907"/>
      <c r="B5" s="343" t="s">
        <v>93</v>
      </c>
      <c r="C5" s="344">
        <v>33897.736799999999</v>
      </c>
      <c r="D5" s="344">
        <v>22903.063744399999</v>
      </c>
      <c r="E5" s="344">
        <v>259191.24424273364</v>
      </c>
      <c r="F5" s="342">
        <f t="shared" si="0"/>
        <v>11.316880882633363</v>
      </c>
    </row>
    <row r="6" spans="1:6" ht="27.95" customHeight="1">
      <c r="A6" s="907"/>
      <c r="B6" s="343" t="s">
        <v>94</v>
      </c>
      <c r="C6" s="344">
        <v>35575.5</v>
      </c>
      <c r="D6" s="344">
        <v>23607</v>
      </c>
      <c r="E6" s="344">
        <v>263710</v>
      </c>
      <c r="F6" s="342">
        <f t="shared" si="0"/>
        <v>11.170839157876902</v>
      </c>
    </row>
    <row r="7" spans="1:6" ht="27.95" customHeight="1">
      <c r="A7" s="907"/>
      <c r="B7" s="340" t="s">
        <v>95</v>
      </c>
      <c r="C7" s="345">
        <v>37564.9</v>
      </c>
      <c r="D7" s="345">
        <v>24089</v>
      </c>
      <c r="E7" s="345">
        <v>240792.63126670264</v>
      </c>
      <c r="F7" s="342">
        <f t="shared" si="0"/>
        <v>9.9959579586824958</v>
      </c>
    </row>
    <row r="8" spans="1:6" ht="27.95" customHeight="1">
      <c r="A8" s="907"/>
      <c r="B8" s="340" t="s">
        <v>96</v>
      </c>
      <c r="C8" s="345">
        <f>[3]Citrus!V75</f>
        <v>36974.659999999996</v>
      </c>
      <c r="D8" s="345">
        <f>[3]Citrus!W75</f>
        <v>23644.89</v>
      </c>
      <c r="E8" s="345">
        <f>[3]Citrus!X75</f>
        <v>216188.1</v>
      </c>
      <c r="F8" s="342">
        <f t="shared" si="0"/>
        <v>9.1431214101651559</v>
      </c>
    </row>
    <row r="9" spans="1:6" ht="27.95" customHeight="1">
      <c r="A9" s="907"/>
      <c r="B9" s="340" t="s">
        <v>97</v>
      </c>
      <c r="C9" s="346">
        <v>38987.620000000003</v>
      </c>
      <c r="D9" s="346">
        <v>25497.100000000002</v>
      </c>
      <c r="E9" s="346">
        <v>224356.62</v>
      </c>
      <c r="F9" s="342">
        <f t="shared" si="0"/>
        <v>8.7992995281816349</v>
      </c>
    </row>
    <row r="10" spans="1:6" ht="27.95" customHeight="1">
      <c r="A10" s="907"/>
      <c r="B10" s="340" t="s">
        <v>98</v>
      </c>
      <c r="C10" s="345">
        <v>39034.600000000006</v>
      </c>
      <c r="D10" s="345">
        <v>25260.600000000002</v>
      </c>
      <c r="E10" s="345">
        <v>222789.15</v>
      </c>
      <c r="F10" s="342">
        <f t="shared" si="0"/>
        <v>8.8196301750552237</v>
      </c>
    </row>
    <row r="11" spans="1:6" ht="27.95" customHeight="1">
      <c r="A11" s="907"/>
      <c r="B11" s="347" t="s">
        <v>99</v>
      </c>
      <c r="C11" s="348">
        <v>40553.97</v>
      </c>
      <c r="D11" s="348">
        <v>24854.3</v>
      </c>
      <c r="E11" s="348">
        <v>218447.14999999997</v>
      </c>
      <c r="F11" s="342">
        <f t="shared" si="0"/>
        <v>8.7891089268255378</v>
      </c>
    </row>
    <row r="12" spans="1:6" ht="27.95" customHeight="1">
      <c r="A12" s="907"/>
      <c r="B12" s="349" t="s">
        <v>100</v>
      </c>
      <c r="C12" s="348">
        <v>46328.14</v>
      </c>
      <c r="D12" s="348">
        <v>26758.5</v>
      </c>
      <c r="E12" s="348">
        <v>239773.44999999998</v>
      </c>
      <c r="F12" s="342">
        <f t="shared" si="0"/>
        <v>8.9606461498215513</v>
      </c>
    </row>
    <row r="13" spans="1:6" s="353" customFormat="1" ht="27.95" customHeight="1" thickBot="1">
      <c r="A13" s="908"/>
      <c r="B13" s="350" t="s">
        <v>116</v>
      </c>
      <c r="C13" s="351">
        <f>'[4] citrus fruit'!W89</f>
        <v>44424.336799999997</v>
      </c>
      <c r="D13" s="351">
        <f>'[4] citrus fruit'!X89</f>
        <v>25964.097500000003</v>
      </c>
      <c r="E13" s="351">
        <f>'[4] citrus fruit'!Y89</f>
        <v>245176.207295</v>
      </c>
      <c r="F13" s="352">
        <f t="shared" si="0"/>
        <v>9.4428934914837672</v>
      </c>
    </row>
    <row r="14" spans="1:6" ht="27.95" customHeight="1" thickTop="1">
      <c r="A14" s="909" t="s">
        <v>490</v>
      </c>
      <c r="B14" s="340" t="s">
        <v>92</v>
      </c>
      <c r="C14" s="341">
        <v>21620</v>
      </c>
      <c r="D14" s="341">
        <v>12025</v>
      </c>
      <c r="E14" s="341">
        <v>103103</v>
      </c>
      <c r="F14" s="342">
        <f t="shared" si="0"/>
        <v>8.574054054054054</v>
      </c>
    </row>
    <row r="15" spans="1:6" ht="27.95" customHeight="1">
      <c r="A15" s="909"/>
      <c r="B15" s="343" t="s">
        <v>93</v>
      </c>
      <c r="C15" s="344">
        <v>22535.343637499998</v>
      </c>
      <c r="D15" s="344">
        <v>12572.86149625</v>
      </c>
      <c r="E15" s="344">
        <v>107582.32980291135</v>
      </c>
      <c r="F15" s="342">
        <f t="shared" si="0"/>
        <v>8.556710008696033</v>
      </c>
    </row>
    <row r="16" spans="1:6" ht="27.95" customHeight="1">
      <c r="A16" s="909"/>
      <c r="B16" s="343" t="s">
        <v>94</v>
      </c>
      <c r="C16" s="344">
        <v>24057.827237499998</v>
      </c>
      <c r="D16" s="344">
        <v>14059.277798250001</v>
      </c>
      <c r="E16" s="344">
        <v>111882.4772174767</v>
      </c>
      <c r="F16" s="342">
        <f t="shared" si="0"/>
        <v>7.9579106994672966</v>
      </c>
    </row>
    <row r="17" spans="1:11" ht="27.95" customHeight="1">
      <c r="A17" s="909"/>
      <c r="B17" s="340" t="s">
        <v>95</v>
      </c>
      <c r="C17" s="345">
        <v>26441.5</v>
      </c>
      <c r="D17" s="345">
        <v>16087.4</v>
      </c>
      <c r="E17" s="345">
        <v>130754.2</v>
      </c>
      <c r="F17" s="342">
        <f t="shared" si="0"/>
        <v>8.1277397217698315</v>
      </c>
    </row>
    <row r="18" spans="1:11" ht="27.95" customHeight="1">
      <c r="A18" s="909"/>
      <c r="B18" s="340" t="s">
        <v>96</v>
      </c>
      <c r="C18" s="345">
        <f>'[3]Winter Fruit'!AL81</f>
        <v>24690.68</v>
      </c>
      <c r="D18" s="345">
        <f>'[3]Winter Fruit'!AM81</f>
        <v>15577.3</v>
      </c>
      <c r="E18" s="345">
        <f>'[3]Winter Fruit'!AN81</f>
        <v>122407.20999999999</v>
      </c>
      <c r="F18" s="342">
        <f t="shared" si="0"/>
        <v>7.8580504965558857</v>
      </c>
    </row>
    <row r="19" spans="1:11" ht="27.95" customHeight="1">
      <c r="A19" s="909"/>
      <c r="B19" s="340" t="s">
        <v>97</v>
      </c>
      <c r="C19" s="345">
        <v>25182.3</v>
      </c>
      <c r="D19" s="345">
        <v>16318.05</v>
      </c>
      <c r="E19" s="345">
        <v>113656.94</v>
      </c>
      <c r="F19" s="342">
        <f t="shared" si="0"/>
        <v>6.9651055119943868</v>
      </c>
    </row>
    <row r="20" spans="1:11" ht="27.95" customHeight="1">
      <c r="A20" s="909"/>
      <c r="B20" s="340" t="s">
        <v>98</v>
      </c>
      <c r="C20" s="345">
        <v>27124.809999999998</v>
      </c>
      <c r="D20" s="345">
        <v>16849.449999999997</v>
      </c>
      <c r="E20" s="345">
        <v>128155.125</v>
      </c>
      <c r="F20" s="342">
        <f t="shared" si="0"/>
        <v>7.6058936641848858</v>
      </c>
    </row>
    <row r="21" spans="1:11" ht="27.95" customHeight="1">
      <c r="A21" s="909"/>
      <c r="B21" s="354" t="s">
        <v>99</v>
      </c>
      <c r="C21" s="345">
        <v>27819.190000000002</v>
      </c>
      <c r="D21" s="345">
        <v>17124.550000000003</v>
      </c>
      <c r="E21" s="345">
        <v>126789.845</v>
      </c>
      <c r="F21" s="342">
        <f t="shared" si="0"/>
        <v>7.4039811265113524</v>
      </c>
    </row>
    <row r="22" spans="1:11" ht="27.95" customHeight="1">
      <c r="A22" s="909"/>
      <c r="B22" s="354" t="s">
        <v>100</v>
      </c>
      <c r="C22" s="345">
        <v>27917.764999999999</v>
      </c>
      <c r="D22" s="345">
        <v>13937.04</v>
      </c>
      <c r="E22" s="345">
        <v>93592.09</v>
      </c>
      <c r="F22" s="342">
        <f t="shared" si="0"/>
        <v>6.7153491702685786</v>
      </c>
    </row>
    <row r="23" spans="1:11" s="353" customFormat="1" ht="27.95" customHeight="1" thickBot="1">
      <c r="A23" s="910"/>
      <c r="B23" s="350" t="s">
        <v>116</v>
      </c>
      <c r="C23" s="355">
        <f>[4]winter_fruit!AQ88</f>
        <v>28375.700349999999</v>
      </c>
      <c r="D23" s="355">
        <f>[4]winter_fruit!AR88</f>
        <v>15030.762200000001</v>
      </c>
      <c r="E23" s="355">
        <f>[4]winter_fruit!AS88</f>
        <v>108314.94588081003</v>
      </c>
      <c r="F23" s="352">
        <v>7.1982330486762462</v>
      </c>
      <c r="H23" s="465"/>
      <c r="I23" s="465"/>
      <c r="J23" s="465"/>
      <c r="K23" s="465"/>
    </row>
    <row r="24" spans="1:11" ht="27.95" customHeight="1" thickTop="1">
      <c r="A24" s="909" t="s">
        <v>491</v>
      </c>
      <c r="B24" s="340" t="s">
        <v>92</v>
      </c>
      <c r="C24" s="341">
        <v>49709</v>
      </c>
      <c r="D24" s="341">
        <v>34278</v>
      </c>
      <c r="E24" s="341">
        <v>329344</v>
      </c>
      <c r="F24" s="342">
        <f t="shared" si="0"/>
        <v>9.6080284730731087</v>
      </c>
    </row>
    <row r="25" spans="1:11" ht="27.95" customHeight="1">
      <c r="A25" s="909"/>
      <c r="B25" s="340" t="s">
        <v>93</v>
      </c>
      <c r="C25" s="344">
        <v>50888.767035714285</v>
      </c>
      <c r="D25" s="344">
        <v>35246.170820357147</v>
      </c>
      <c r="E25" s="344">
        <v>340198.59417903505</v>
      </c>
      <c r="F25" s="342">
        <f t="shared" si="0"/>
        <v>9.6520724453433786</v>
      </c>
    </row>
    <row r="26" spans="1:11" ht="27.95" customHeight="1">
      <c r="A26" s="909"/>
      <c r="B26" s="340" t="s">
        <v>94</v>
      </c>
      <c r="C26" s="344">
        <v>58298.558499999999</v>
      </c>
      <c r="D26" s="344">
        <v>41517.793672</v>
      </c>
      <c r="E26" s="344">
        <v>418572</v>
      </c>
      <c r="F26" s="342">
        <f t="shared" si="0"/>
        <v>10.081749606128252</v>
      </c>
    </row>
    <row r="27" spans="1:11" ht="27.95" customHeight="1">
      <c r="A27" s="909"/>
      <c r="B27" s="340" t="s">
        <v>95</v>
      </c>
      <c r="C27" s="345">
        <v>75314.5</v>
      </c>
      <c r="D27" s="345">
        <v>61056.800000000003</v>
      </c>
      <c r="E27" s="345">
        <v>658207</v>
      </c>
      <c r="F27" s="342">
        <f t="shared" si="0"/>
        <v>10.780240693911242</v>
      </c>
    </row>
    <row r="28" spans="1:11" ht="27.95" customHeight="1">
      <c r="A28" s="909"/>
      <c r="B28" s="340" t="s">
        <v>96</v>
      </c>
      <c r="C28" s="345">
        <f>'[3]Summer Fruit'!AL95</f>
        <v>76092.850000000006</v>
      </c>
      <c r="D28" s="345">
        <f>'[3]Summer Fruit'!AM95</f>
        <v>62258.25</v>
      </c>
      <c r="E28" s="345">
        <f>'[3]Summer Fruit'!AN95</f>
        <v>600135.25</v>
      </c>
      <c r="F28" s="342">
        <f t="shared" si="0"/>
        <v>9.6394493902414542</v>
      </c>
    </row>
    <row r="29" spans="1:11" ht="27.95" customHeight="1">
      <c r="A29" s="909"/>
      <c r="B29" s="340" t="s">
        <v>97</v>
      </c>
      <c r="C29" s="345">
        <v>84037.97</v>
      </c>
      <c r="D29" s="345">
        <v>68270.450000000012</v>
      </c>
      <c r="E29" s="345">
        <v>627030.38</v>
      </c>
      <c r="F29" s="342">
        <f t="shared" si="0"/>
        <v>9.1845063274081227</v>
      </c>
    </row>
    <row r="30" spans="1:11" ht="27.95" customHeight="1">
      <c r="A30" s="909"/>
      <c r="B30" s="354" t="s">
        <v>98</v>
      </c>
      <c r="C30" s="345">
        <v>84227.4</v>
      </c>
      <c r="D30" s="345">
        <v>68691.450000000012</v>
      </c>
      <c r="E30" s="345">
        <v>641759.04500000004</v>
      </c>
      <c r="F30" s="342">
        <f t="shared" si="0"/>
        <v>9.3426335446405613</v>
      </c>
    </row>
    <row r="31" spans="1:11" ht="27.95" customHeight="1">
      <c r="A31" s="909"/>
      <c r="B31" s="354" t="s">
        <v>99</v>
      </c>
      <c r="C31" s="345">
        <v>88825.82</v>
      </c>
      <c r="D31" s="345">
        <v>68607.549999999988</v>
      </c>
      <c r="E31" s="345">
        <v>631224.34499999997</v>
      </c>
      <c r="F31" s="342">
        <f t="shared" si="0"/>
        <v>9.2005084717352545</v>
      </c>
    </row>
    <row r="32" spans="1:11" ht="27.95" customHeight="1">
      <c r="A32" s="909"/>
      <c r="B32" s="354" t="s">
        <v>100</v>
      </c>
      <c r="C32" s="345">
        <v>88414.46</v>
      </c>
      <c r="D32" s="345">
        <v>69805.950000000012</v>
      </c>
      <c r="E32" s="345">
        <v>684942.375</v>
      </c>
      <c r="F32" s="342">
        <f t="shared" si="0"/>
        <v>9.81209159104632</v>
      </c>
    </row>
    <row r="33" spans="1:11" s="353" customFormat="1" ht="27.95" customHeight="1" thickBot="1">
      <c r="A33" s="910"/>
      <c r="B33" s="356" t="s">
        <v>116</v>
      </c>
      <c r="C33" s="355">
        <v>87594.162299999996</v>
      </c>
      <c r="D33" s="355">
        <v>70749.369249999989</v>
      </c>
      <c r="E33" s="355">
        <v>733439.43557864265</v>
      </c>
      <c r="F33" s="357">
        <v>10.36672755324448</v>
      </c>
      <c r="H33" s="465"/>
      <c r="I33" s="465"/>
      <c r="J33" s="465"/>
      <c r="K33" s="465"/>
    </row>
    <row r="34" spans="1:11" ht="27.95" customHeight="1" thickTop="1">
      <c r="A34" s="909" t="s">
        <v>492</v>
      </c>
      <c r="B34" s="340" t="s">
        <v>92</v>
      </c>
      <c r="C34" s="345">
        <v>103651</v>
      </c>
      <c r="D34" s="345">
        <v>68785</v>
      </c>
      <c r="E34" s="345">
        <v>686213</v>
      </c>
      <c r="F34" s="342">
        <v>9.9762012066584287</v>
      </c>
    </row>
    <row r="35" spans="1:11" ht="27.95" customHeight="1">
      <c r="A35" s="909"/>
      <c r="B35" s="340" t="s">
        <v>93</v>
      </c>
      <c r="C35" s="345">
        <v>107321.84747321429</v>
      </c>
      <c r="D35" s="345">
        <v>70722.096061007149</v>
      </c>
      <c r="E35" s="345">
        <v>706972.16822468</v>
      </c>
      <c r="F35" s="342">
        <v>9.9964821123913392</v>
      </c>
    </row>
    <row r="36" spans="1:11" ht="27.95" customHeight="1">
      <c r="A36" s="909"/>
      <c r="B36" s="340" t="s">
        <v>94</v>
      </c>
      <c r="C36" s="345">
        <v>117931.88573749999</v>
      </c>
      <c r="D36" s="345">
        <v>79184.071470249997</v>
      </c>
      <c r="E36" s="345">
        <v>794164.4772174767</v>
      </c>
      <c r="F36" s="342">
        <v>10.029346337866066</v>
      </c>
    </row>
    <row r="37" spans="1:11" ht="27.95" customHeight="1">
      <c r="A37" s="909"/>
      <c r="B37" s="340" t="s">
        <v>95</v>
      </c>
      <c r="C37" s="345">
        <v>139320.9</v>
      </c>
      <c r="D37" s="345">
        <v>101233.20000000001</v>
      </c>
      <c r="E37" s="345">
        <v>1029753.8312667026</v>
      </c>
      <c r="F37" s="342">
        <v>10.172096024492978</v>
      </c>
    </row>
    <row r="38" spans="1:11" ht="27.95" customHeight="1">
      <c r="A38" s="909"/>
      <c r="B38" s="340" t="s">
        <v>96</v>
      </c>
      <c r="C38" s="345">
        <v>137758.19</v>
      </c>
      <c r="D38" s="345">
        <v>101480.44</v>
      </c>
      <c r="E38" s="345">
        <v>938730.56</v>
      </c>
      <c r="F38" s="342">
        <v>9.2503595766829552</v>
      </c>
    </row>
    <row r="39" spans="1:11" ht="27.95" customHeight="1">
      <c r="A39" s="909"/>
      <c r="B39" s="340" t="s">
        <v>97</v>
      </c>
      <c r="C39" s="345">
        <v>148207.89000000001</v>
      </c>
      <c r="D39" s="345">
        <v>110085.6</v>
      </c>
      <c r="E39" s="345">
        <v>965043.94</v>
      </c>
      <c r="F39" s="342">
        <v>8.7663049481494397</v>
      </c>
    </row>
    <row r="40" spans="1:11" ht="27.95" customHeight="1">
      <c r="A40" s="909"/>
      <c r="B40" s="340" t="s">
        <v>98</v>
      </c>
      <c r="C40" s="345">
        <v>150386.81</v>
      </c>
      <c r="D40" s="345">
        <v>110801.50000000001</v>
      </c>
      <c r="E40" s="345">
        <v>992703.32000000007</v>
      </c>
      <c r="F40" s="342">
        <v>8.9592949553932026</v>
      </c>
    </row>
    <row r="41" spans="1:11" ht="27.95" customHeight="1">
      <c r="A41" s="909"/>
      <c r="B41" s="340" t="s">
        <v>99</v>
      </c>
      <c r="C41" s="345">
        <v>157198.98000000001</v>
      </c>
      <c r="D41" s="345">
        <v>110586.4</v>
      </c>
      <c r="E41" s="345">
        <v>976461.34</v>
      </c>
      <c r="F41" s="342">
        <v>8.8298501443215436</v>
      </c>
    </row>
    <row r="42" spans="1:11" ht="27.95" customHeight="1">
      <c r="A42" s="909"/>
      <c r="B42" s="340" t="s">
        <v>100</v>
      </c>
      <c r="C42" s="345">
        <v>162660.36499999999</v>
      </c>
      <c r="D42" s="345">
        <v>110501.49000000002</v>
      </c>
      <c r="E42" s="345">
        <v>1018307.915</v>
      </c>
      <c r="F42" s="342">
        <v>9.215331983306287</v>
      </c>
    </row>
    <row r="43" spans="1:11" s="353" customFormat="1" ht="27.95" customHeight="1" thickBot="1">
      <c r="A43" s="910"/>
      <c r="B43" s="358" t="s">
        <v>116</v>
      </c>
      <c r="C43" s="355">
        <f>C13+C23+C33</f>
        <v>160394.19944999999</v>
      </c>
      <c r="D43" s="355">
        <f t="shared" ref="D43:E43" si="1">D13+D23+D33</f>
        <v>111744.22894999999</v>
      </c>
      <c r="E43" s="355">
        <f t="shared" si="1"/>
        <v>1086930.5887544528</v>
      </c>
      <c r="F43" s="357">
        <f>E43/D43</f>
        <v>9.7269505456143097</v>
      </c>
    </row>
    <row r="44" spans="1:11" ht="15.75" thickTop="1"/>
    <row r="45" spans="1:11" ht="15.75">
      <c r="C45" s="345"/>
      <c r="D45" s="345"/>
      <c r="E45" s="359"/>
    </row>
  </sheetData>
  <mergeCells count="5">
    <mergeCell ref="A1:F1"/>
    <mergeCell ref="A4:A13"/>
    <mergeCell ref="A14:A23"/>
    <mergeCell ref="A24:A33"/>
    <mergeCell ref="A34:A43"/>
  </mergeCell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K94"/>
  <sheetViews>
    <sheetView topLeftCell="P75" zoomScale="112" zoomScaleNormal="112" workbookViewId="0">
      <selection activeCell="AB89" sqref="AB89"/>
    </sheetView>
  </sheetViews>
  <sheetFormatPr defaultColWidth="6.88671875" defaultRowHeight="15"/>
  <cols>
    <col min="1" max="1" width="12" style="353" bestFit="1" customWidth="1"/>
    <col min="2" max="2" width="19.88671875" style="188" bestFit="1" customWidth="1"/>
    <col min="3" max="3" width="7.109375" style="353" bestFit="1" customWidth="1"/>
    <col min="4" max="4" width="12.6640625" style="353" bestFit="1" customWidth="1"/>
    <col min="5" max="5" width="8" style="353" bestFit="1" customWidth="1"/>
    <col min="6" max="6" width="5.21875" style="353" bestFit="1" customWidth="1"/>
    <col min="7" max="7" width="6.109375" style="371" bestFit="1" customWidth="1"/>
    <col min="8" max="8" width="12.6640625" style="371" bestFit="1" customWidth="1"/>
    <col min="9" max="9" width="7.109375" style="188" bestFit="1" customWidth="1"/>
    <col min="10" max="10" width="5.21875" style="188" bestFit="1" customWidth="1"/>
    <col min="11" max="11" width="6.109375" style="188" bestFit="1" customWidth="1"/>
    <col min="12" max="12" width="12.6640625" style="188" bestFit="1" customWidth="1"/>
    <col min="13" max="13" width="7.109375" style="188" bestFit="1" customWidth="1"/>
    <col min="14" max="14" width="5.21875" style="353" bestFit="1" customWidth="1"/>
    <col min="15" max="15" width="6.109375" style="188" bestFit="1" customWidth="1"/>
    <col min="16" max="16" width="12.6640625" style="188" bestFit="1" customWidth="1"/>
    <col min="17" max="17" width="6.109375" style="188" bestFit="1" customWidth="1"/>
    <col min="18" max="18" width="5.21875" style="188" bestFit="1" customWidth="1"/>
    <col min="19" max="19" width="6.109375" style="188" bestFit="1" customWidth="1"/>
    <col min="20" max="20" width="12.6640625" style="188" bestFit="1" customWidth="1"/>
    <col min="21" max="21" width="6.109375" style="188" bestFit="1" customWidth="1"/>
    <col min="22" max="22" width="7.33203125" style="188" customWidth="1"/>
    <col min="23" max="23" width="7.109375" style="188" bestFit="1" customWidth="1"/>
    <col min="24" max="24" width="12.6640625" style="188" bestFit="1" customWidth="1"/>
    <col min="25" max="25" width="8" style="188" bestFit="1" customWidth="1"/>
    <col min="26" max="26" width="5.21875" style="188" bestFit="1" customWidth="1"/>
    <col min="27" max="28" width="6.88671875" style="353"/>
    <col min="29" max="16384" width="6.88671875" style="188"/>
  </cols>
  <sheetData>
    <row r="1" spans="1:37" ht="15.75">
      <c r="A1" s="886" t="s">
        <v>493</v>
      </c>
      <c r="B1" s="886"/>
      <c r="C1" s="886"/>
      <c r="D1" s="886"/>
      <c r="E1" s="886"/>
      <c r="F1" s="886"/>
      <c r="G1" s="886"/>
      <c r="H1" s="886"/>
      <c r="I1" s="886"/>
      <c r="J1" s="886"/>
      <c r="K1" s="886"/>
      <c r="L1" s="886"/>
      <c r="M1" s="886"/>
      <c r="N1" s="886"/>
      <c r="O1" s="886"/>
      <c r="P1" s="886"/>
      <c r="Q1" s="886"/>
      <c r="R1" s="886"/>
      <c r="S1" s="886"/>
      <c r="T1" s="886"/>
      <c r="U1" s="886"/>
      <c r="V1" s="886"/>
      <c r="W1" s="886"/>
      <c r="X1" s="886"/>
      <c r="Y1" s="886"/>
      <c r="Z1" s="886"/>
    </row>
    <row r="2" spans="1:37" ht="15.75">
      <c r="A2" s="911" t="s">
        <v>494</v>
      </c>
      <c r="B2" s="911"/>
      <c r="C2" s="911"/>
      <c r="D2" s="911"/>
      <c r="E2" s="911"/>
      <c r="F2" s="911"/>
      <c r="G2" s="911"/>
      <c r="H2" s="911"/>
      <c r="I2" s="911"/>
      <c r="J2" s="911"/>
      <c r="K2" s="911"/>
      <c r="L2" s="911"/>
      <c r="M2" s="911"/>
      <c r="N2" s="911"/>
      <c r="O2" s="911"/>
      <c r="P2" s="911"/>
      <c r="Q2" s="911"/>
      <c r="R2" s="911"/>
      <c r="S2" s="911"/>
      <c r="T2" s="911"/>
      <c r="U2" s="911"/>
      <c r="V2" s="911"/>
      <c r="W2" s="911"/>
      <c r="X2" s="911"/>
      <c r="Y2" s="911"/>
      <c r="Z2" s="911"/>
      <c r="AA2" s="360"/>
      <c r="AB2" s="360"/>
      <c r="AC2" s="360"/>
      <c r="AD2" s="360"/>
      <c r="AE2" s="360"/>
      <c r="AF2" s="360"/>
      <c r="AG2" s="360"/>
      <c r="AH2" s="360"/>
      <c r="AI2" s="360"/>
      <c r="AJ2" s="360"/>
      <c r="AK2" s="360"/>
    </row>
    <row r="3" spans="1:37" ht="15.75">
      <c r="A3" s="912" t="s">
        <v>0</v>
      </c>
      <c r="B3" s="912" t="s">
        <v>129</v>
      </c>
      <c r="C3" s="913" t="s">
        <v>495</v>
      </c>
      <c r="D3" s="913"/>
      <c r="E3" s="913"/>
      <c r="F3" s="914"/>
      <c r="G3" s="915" t="s">
        <v>496</v>
      </c>
      <c r="H3" s="913"/>
      <c r="I3" s="913"/>
      <c r="J3" s="914"/>
      <c r="K3" s="915" t="s">
        <v>497</v>
      </c>
      <c r="L3" s="913"/>
      <c r="M3" s="913"/>
      <c r="N3" s="914"/>
      <c r="O3" s="915" t="s">
        <v>498</v>
      </c>
      <c r="P3" s="913"/>
      <c r="Q3" s="913"/>
      <c r="R3" s="914"/>
      <c r="S3" s="915" t="s">
        <v>228</v>
      </c>
      <c r="T3" s="913"/>
      <c r="U3" s="913"/>
      <c r="V3" s="914"/>
      <c r="W3" s="915" t="s">
        <v>213</v>
      </c>
      <c r="X3" s="913"/>
      <c r="Y3" s="913"/>
      <c r="Z3" s="914"/>
    </row>
    <row r="4" spans="1:37" s="363" customFormat="1" ht="15.75">
      <c r="A4" s="912"/>
      <c r="B4" s="912"/>
      <c r="C4" s="361" t="s">
        <v>248</v>
      </c>
      <c r="D4" s="362" t="s">
        <v>249</v>
      </c>
      <c r="E4" s="362" t="s">
        <v>313</v>
      </c>
      <c r="F4" s="362" t="s">
        <v>121</v>
      </c>
      <c r="G4" s="362" t="s">
        <v>248</v>
      </c>
      <c r="H4" s="362" t="s">
        <v>249</v>
      </c>
      <c r="I4" s="362" t="s">
        <v>313</v>
      </c>
      <c r="J4" s="362" t="s">
        <v>121</v>
      </c>
      <c r="K4" s="362" t="s">
        <v>248</v>
      </c>
      <c r="L4" s="362" t="s">
        <v>249</v>
      </c>
      <c r="M4" s="362" t="s">
        <v>313</v>
      </c>
      <c r="N4" s="362" t="s">
        <v>121</v>
      </c>
      <c r="O4" s="362" t="s">
        <v>248</v>
      </c>
      <c r="P4" s="362" t="s">
        <v>249</v>
      </c>
      <c r="Q4" s="362" t="s">
        <v>313</v>
      </c>
      <c r="R4" s="362" t="s">
        <v>121</v>
      </c>
      <c r="S4" s="362" t="s">
        <v>248</v>
      </c>
      <c r="T4" s="362" t="s">
        <v>249</v>
      </c>
      <c r="U4" s="362" t="s">
        <v>313</v>
      </c>
      <c r="V4" s="362" t="s">
        <v>121</v>
      </c>
      <c r="W4" s="362" t="s">
        <v>248</v>
      </c>
      <c r="X4" s="362" t="s">
        <v>249</v>
      </c>
      <c r="Y4" s="362" t="s">
        <v>313</v>
      </c>
      <c r="Z4" s="362" t="s">
        <v>121</v>
      </c>
    </row>
    <row r="5" spans="1:37" s="371" customFormat="1" ht="15.75">
      <c r="A5" s="364">
        <v>1</v>
      </c>
      <c r="B5" s="364" t="s">
        <v>227</v>
      </c>
      <c r="C5" s="365">
        <v>474.5</v>
      </c>
      <c r="D5" s="366">
        <v>363.6</v>
      </c>
      <c r="E5" s="366">
        <v>1918</v>
      </c>
      <c r="F5" s="367">
        <f>E5/D5</f>
        <v>5.2750275027502749</v>
      </c>
      <c r="G5" s="368">
        <v>50.25</v>
      </c>
      <c r="H5" s="368">
        <v>45.225000000000001</v>
      </c>
      <c r="I5" s="366">
        <v>226.125</v>
      </c>
      <c r="J5" s="369">
        <f>I5/H5</f>
        <v>5</v>
      </c>
      <c r="K5" s="366">
        <v>703.5</v>
      </c>
      <c r="L5" s="366">
        <v>517.57500000000005</v>
      </c>
      <c r="M5" s="366">
        <v>2846.6625000000004</v>
      </c>
      <c r="N5" s="369">
        <f>M5/L5</f>
        <v>5.5</v>
      </c>
      <c r="O5" s="366">
        <v>0</v>
      </c>
      <c r="P5" s="366">
        <v>0</v>
      </c>
      <c r="Q5" s="366">
        <v>0</v>
      </c>
      <c r="R5" s="369"/>
      <c r="S5" s="366">
        <v>25.125</v>
      </c>
      <c r="T5" s="366">
        <v>20.100000000000001</v>
      </c>
      <c r="U5" s="366">
        <v>110.55000000000001</v>
      </c>
      <c r="V5" s="369">
        <f>U5/T5</f>
        <v>5.5</v>
      </c>
      <c r="W5" s="366">
        <f t="shared" ref="W5:Y36" si="0">C5+G5+K5+O5+S5</f>
        <v>1253.375</v>
      </c>
      <c r="X5" s="366">
        <f t="shared" si="0"/>
        <v>946.50000000000011</v>
      </c>
      <c r="Y5" s="366">
        <f t="shared" si="0"/>
        <v>5101.3375000000005</v>
      </c>
      <c r="Z5" s="369">
        <f>Y5/X5</f>
        <v>5.3896856840993133</v>
      </c>
      <c r="AA5" s="370"/>
      <c r="AB5" s="370"/>
    </row>
    <row r="6" spans="1:37" s="371" customFormat="1" ht="15.75">
      <c r="A6" s="364">
        <v>1</v>
      </c>
      <c r="B6" s="364" t="s">
        <v>207</v>
      </c>
      <c r="C6" s="365">
        <v>361.58</v>
      </c>
      <c r="D6" s="366">
        <v>191.9</v>
      </c>
      <c r="E6" s="366">
        <v>1171.4000000000001</v>
      </c>
      <c r="F6" s="367">
        <f t="shared" ref="F6:F15" si="1">E6/D6</f>
        <v>6.1042209484106307</v>
      </c>
      <c r="G6" s="368">
        <v>15.074999999999999</v>
      </c>
      <c r="H6" s="368">
        <v>10.050000000000001</v>
      </c>
      <c r="I6" s="366">
        <v>50.25</v>
      </c>
      <c r="J6" s="369">
        <f t="shared" ref="J6:J15" si="2">I6/H6</f>
        <v>5</v>
      </c>
      <c r="K6" s="366">
        <v>84.42</v>
      </c>
      <c r="L6" s="366">
        <v>30.15</v>
      </c>
      <c r="M6" s="366">
        <v>126.6</v>
      </c>
      <c r="N6" s="369">
        <f t="shared" ref="N6:N23" si="3">M6/L6</f>
        <v>4.1990049751243781</v>
      </c>
      <c r="O6" s="366">
        <v>5.0250000000000004</v>
      </c>
      <c r="P6" s="366">
        <v>3.0150000000000001</v>
      </c>
      <c r="Q6" s="366">
        <v>21.105</v>
      </c>
      <c r="R6" s="369">
        <f>Q6/P6</f>
        <v>7</v>
      </c>
      <c r="S6" s="366">
        <v>4.0199999999999996</v>
      </c>
      <c r="T6" s="366">
        <v>2.0099999999999998</v>
      </c>
      <c r="U6" s="366">
        <v>16.079999999999998</v>
      </c>
      <c r="V6" s="369">
        <f t="shared" ref="V6:V7" si="4">U6/T6</f>
        <v>8</v>
      </c>
      <c r="W6" s="366">
        <f t="shared" si="0"/>
        <v>470.11999999999995</v>
      </c>
      <c r="X6" s="366">
        <f t="shared" si="0"/>
        <v>237.125</v>
      </c>
      <c r="Y6" s="366">
        <f t="shared" si="0"/>
        <v>1385.4349999999999</v>
      </c>
      <c r="Z6" s="369">
        <f t="shared" ref="Z6:Z23" si="5">Y6/X6</f>
        <v>5.8426357406431206</v>
      </c>
      <c r="AA6" s="370"/>
      <c r="AB6" s="370"/>
    </row>
    <row r="7" spans="1:37" s="371" customFormat="1" ht="15.75">
      <c r="A7" s="364">
        <v>1</v>
      </c>
      <c r="B7" s="364" t="s">
        <v>250</v>
      </c>
      <c r="C7" s="365">
        <v>283.25</v>
      </c>
      <c r="D7" s="366">
        <v>119.48</v>
      </c>
      <c r="E7" s="366">
        <v>1007.268</v>
      </c>
      <c r="F7" s="367">
        <f t="shared" si="1"/>
        <v>8.4304318714429201</v>
      </c>
      <c r="G7" s="368">
        <v>12.06</v>
      </c>
      <c r="H7" s="368">
        <v>5.0250000000000004</v>
      </c>
      <c r="I7" s="366">
        <v>35.175000000000004</v>
      </c>
      <c r="J7" s="369">
        <f t="shared" si="2"/>
        <v>7</v>
      </c>
      <c r="K7" s="366">
        <v>63.314999999999998</v>
      </c>
      <c r="L7" s="366">
        <v>26.13</v>
      </c>
      <c r="M7" s="366">
        <v>204.07529999999997</v>
      </c>
      <c r="N7" s="369">
        <f t="shared" si="3"/>
        <v>7.8099999999999987</v>
      </c>
      <c r="O7" s="366">
        <v>0</v>
      </c>
      <c r="P7" s="366">
        <v>0</v>
      </c>
      <c r="Q7" s="366">
        <v>0</v>
      </c>
      <c r="R7" s="369"/>
      <c r="S7" s="366">
        <v>138.69</v>
      </c>
      <c r="T7" s="366">
        <v>73.364999999999995</v>
      </c>
      <c r="U7" s="366">
        <v>586.91999999999996</v>
      </c>
      <c r="V7" s="369">
        <f t="shared" si="4"/>
        <v>8</v>
      </c>
      <c r="W7" s="366">
        <f t="shared" si="0"/>
        <v>497.315</v>
      </c>
      <c r="X7" s="366">
        <f t="shared" si="0"/>
        <v>224</v>
      </c>
      <c r="Y7" s="366">
        <f t="shared" si="0"/>
        <v>1833.4382999999998</v>
      </c>
      <c r="Z7" s="369">
        <f t="shared" si="5"/>
        <v>8.1849924107142851</v>
      </c>
      <c r="AA7" s="370"/>
      <c r="AB7" s="370"/>
    </row>
    <row r="8" spans="1:37" s="371" customFormat="1" ht="15.75">
      <c r="A8" s="364">
        <v>1</v>
      </c>
      <c r="B8" s="364" t="s">
        <v>203</v>
      </c>
      <c r="C8" s="365">
        <v>856.26499999999999</v>
      </c>
      <c r="D8" s="366">
        <v>577.875</v>
      </c>
      <c r="E8" s="366">
        <v>6818.9250000000002</v>
      </c>
      <c r="F8" s="367">
        <f t="shared" si="1"/>
        <v>11.8</v>
      </c>
      <c r="G8" s="368">
        <v>0</v>
      </c>
      <c r="H8" s="368">
        <v>0</v>
      </c>
      <c r="I8" s="366">
        <v>0</v>
      </c>
      <c r="J8" s="369"/>
      <c r="K8" s="366">
        <v>79.95</v>
      </c>
      <c r="L8" s="366">
        <v>52.274999999999999</v>
      </c>
      <c r="M8" s="366">
        <v>601.16250000000002</v>
      </c>
      <c r="N8" s="369">
        <f t="shared" si="3"/>
        <v>11.5</v>
      </c>
      <c r="O8" s="366">
        <v>0</v>
      </c>
      <c r="P8" s="366">
        <v>0</v>
      </c>
      <c r="Q8" s="366">
        <v>0</v>
      </c>
      <c r="R8" s="369"/>
      <c r="S8" s="366">
        <v>0</v>
      </c>
      <c r="T8" s="366">
        <v>0</v>
      </c>
      <c r="U8" s="366">
        <v>0</v>
      </c>
      <c r="V8" s="369"/>
      <c r="W8" s="366">
        <f t="shared" si="0"/>
        <v>936.21500000000003</v>
      </c>
      <c r="X8" s="366">
        <f t="shared" si="0"/>
        <v>630.15</v>
      </c>
      <c r="Y8" s="366">
        <f t="shared" si="0"/>
        <v>7420.0875000000005</v>
      </c>
      <c r="Z8" s="369">
        <f t="shared" si="5"/>
        <v>11.775113068317069</v>
      </c>
      <c r="AA8" s="370"/>
      <c r="AB8" s="370"/>
    </row>
    <row r="9" spans="1:37" s="371" customFormat="1" ht="15.75">
      <c r="A9" s="364">
        <v>1</v>
      </c>
      <c r="B9" s="364" t="s">
        <v>499</v>
      </c>
      <c r="C9" s="365">
        <v>351.75</v>
      </c>
      <c r="D9" s="366">
        <v>316.57499999999999</v>
      </c>
      <c r="E9" s="366">
        <v>3292.38</v>
      </c>
      <c r="F9" s="367">
        <f t="shared" si="1"/>
        <v>10.4</v>
      </c>
      <c r="G9" s="368">
        <v>58.29</v>
      </c>
      <c r="H9" s="368">
        <v>52.26</v>
      </c>
      <c r="I9" s="366">
        <v>527.82599999999991</v>
      </c>
      <c r="J9" s="369">
        <f t="shared" si="2"/>
        <v>10.099999999999998</v>
      </c>
      <c r="K9" s="366">
        <v>88.44</v>
      </c>
      <c r="L9" s="366">
        <v>78.39</v>
      </c>
      <c r="M9" s="366">
        <v>563.6241</v>
      </c>
      <c r="N9" s="369">
        <f t="shared" si="3"/>
        <v>7.1899999999999995</v>
      </c>
      <c r="O9" s="366">
        <v>0</v>
      </c>
      <c r="P9" s="366">
        <v>0</v>
      </c>
      <c r="Q9" s="366">
        <v>0</v>
      </c>
      <c r="R9" s="369"/>
      <c r="S9" s="366">
        <v>0</v>
      </c>
      <c r="T9" s="366">
        <v>0</v>
      </c>
      <c r="U9" s="366">
        <v>0</v>
      </c>
      <c r="V9" s="369"/>
      <c r="W9" s="366">
        <f t="shared" si="0"/>
        <v>498.48</v>
      </c>
      <c r="X9" s="366">
        <f t="shared" si="0"/>
        <v>447.22499999999997</v>
      </c>
      <c r="Y9" s="366">
        <f t="shared" si="0"/>
        <v>4383.8301000000001</v>
      </c>
      <c r="Z9" s="369">
        <f t="shared" si="5"/>
        <v>9.8022921348314611</v>
      </c>
      <c r="AA9" s="370"/>
      <c r="AB9" s="370"/>
    </row>
    <row r="10" spans="1:37" s="371" customFormat="1" ht="15.75">
      <c r="A10" s="364">
        <v>1</v>
      </c>
      <c r="B10" s="364" t="s">
        <v>223</v>
      </c>
      <c r="C10" s="365">
        <v>825.06500000000005</v>
      </c>
      <c r="D10" s="366">
        <v>618.07500000000005</v>
      </c>
      <c r="E10" s="366">
        <v>5871.7125000000005</v>
      </c>
      <c r="F10" s="367">
        <f t="shared" si="1"/>
        <v>9.5</v>
      </c>
      <c r="G10" s="368">
        <v>44.22</v>
      </c>
      <c r="H10" s="368">
        <v>39.195</v>
      </c>
      <c r="I10" s="366">
        <v>359.64049999999997</v>
      </c>
      <c r="J10" s="369">
        <f t="shared" si="2"/>
        <v>9.1756729174639613</v>
      </c>
      <c r="K10" s="366">
        <v>512.57500000000005</v>
      </c>
      <c r="L10" s="366">
        <v>238.52500000000001</v>
      </c>
      <c r="M10" s="366">
        <v>1407.2975000000001</v>
      </c>
      <c r="N10" s="369">
        <f t="shared" si="3"/>
        <v>5.9</v>
      </c>
      <c r="O10" s="366">
        <v>0</v>
      </c>
      <c r="P10" s="366">
        <v>0</v>
      </c>
      <c r="Q10" s="366">
        <v>0</v>
      </c>
      <c r="R10" s="369"/>
      <c r="S10" s="366">
        <v>8.0399999999999991</v>
      </c>
      <c r="T10" s="366">
        <v>4.0199999999999996</v>
      </c>
      <c r="U10" s="366">
        <v>28.139999999999997</v>
      </c>
      <c r="V10" s="369">
        <f>U10/T10</f>
        <v>7</v>
      </c>
      <c r="W10" s="366">
        <f t="shared" si="0"/>
        <v>1389.9</v>
      </c>
      <c r="X10" s="366">
        <f t="shared" si="0"/>
        <v>899.81500000000005</v>
      </c>
      <c r="Y10" s="366">
        <f t="shared" si="0"/>
        <v>7666.7905000000019</v>
      </c>
      <c r="Z10" s="369">
        <f t="shared" si="5"/>
        <v>8.5204075282141343</v>
      </c>
      <c r="AA10" s="370"/>
      <c r="AB10" s="370"/>
    </row>
    <row r="11" spans="1:37" s="371" customFormat="1" ht="15.75">
      <c r="A11" s="364">
        <v>1</v>
      </c>
      <c r="B11" s="364" t="s">
        <v>190</v>
      </c>
      <c r="C11" s="365">
        <v>882.89499999999998</v>
      </c>
      <c r="D11" s="366">
        <v>502.8</v>
      </c>
      <c r="E11" s="366">
        <v>4114.4799999999996</v>
      </c>
      <c r="F11" s="367">
        <f t="shared" si="1"/>
        <v>8.1831344470962595</v>
      </c>
      <c r="G11" s="368">
        <v>241.1</v>
      </c>
      <c r="H11" s="368">
        <v>168.84</v>
      </c>
      <c r="I11" s="366">
        <v>1559.1279999999999</v>
      </c>
      <c r="J11" s="369">
        <f t="shared" si="2"/>
        <v>9.2343520492774225</v>
      </c>
      <c r="K11" s="366">
        <v>266.5</v>
      </c>
      <c r="L11" s="366">
        <v>160.92500000000001</v>
      </c>
      <c r="M11" s="366">
        <v>635.65375000000006</v>
      </c>
      <c r="N11" s="369">
        <f t="shared" si="3"/>
        <v>3.95</v>
      </c>
      <c r="O11" s="366">
        <v>0</v>
      </c>
      <c r="P11" s="366">
        <v>0</v>
      </c>
      <c r="Q11" s="366">
        <v>0</v>
      </c>
      <c r="R11" s="369"/>
      <c r="S11" s="366">
        <v>18.09</v>
      </c>
      <c r="T11" s="366">
        <v>12.06</v>
      </c>
      <c r="U11" s="366">
        <v>77.425200000000004</v>
      </c>
      <c r="V11" s="369">
        <f t="shared" ref="V11:V13" si="6">U11/T11</f>
        <v>6.42</v>
      </c>
      <c r="W11" s="366">
        <f t="shared" si="0"/>
        <v>1408.5849999999998</v>
      </c>
      <c r="X11" s="366">
        <f t="shared" si="0"/>
        <v>844.625</v>
      </c>
      <c r="Y11" s="366">
        <f t="shared" si="0"/>
        <v>6386.6869499999993</v>
      </c>
      <c r="Z11" s="369">
        <f t="shared" si="5"/>
        <v>7.5615651324552307</v>
      </c>
      <c r="AA11" s="370"/>
      <c r="AB11" s="370"/>
    </row>
    <row r="12" spans="1:37" s="371" customFormat="1" ht="15.75">
      <c r="A12" s="364">
        <v>1</v>
      </c>
      <c r="B12" s="364" t="s">
        <v>189</v>
      </c>
      <c r="C12" s="365">
        <v>723.6</v>
      </c>
      <c r="D12" s="366">
        <v>527.625</v>
      </c>
      <c r="E12" s="366">
        <v>4421</v>
      </c>
      <c r="F12" s="367">
        <f t="shared" si="1"/>
        <v>8.3790570954750052</v>
      </c>
      <c r="G12" s="368">
        <v>106.53</v>
      </c>
      <c r="H12" s="368">
        <v>95.474999999999994</v>
      </c>
      <c r="I12" s="366">
        <v>653.755</v>
      </c>
      <c r="J12" s="369">
        <f t="shared" si="2"/>
        <v>6.8473946059177795</v>
      </c>
      <c r="K12" s="366">
        <v>382.95</v>
      </c>
      <c r="L12" s="366">
        <v>217.35</v>
      </c>
      <c r="M12" s="366">
        <v>1304.0999999999999</v>
      </c>
      <c r="N12" s="369">
        <f t="shared" si="3"/>
        <v>6</v>
      </c>
      <c r="O12" s="366">
        <v>5.0250000000000004</v>
      </c>
      <c r="P12" s="366">
        <v>4.0199999999999996</v>
      </c>
      <c r="Q12" s="366">
        <v>50.249999999999993</v>
      </c>
      <c r="R12" s="369">
        <f t="shared" ref="R12:R19" si="7">Q12/P12</f>
        <v>12.5</v>
      </c>
      <c r="S12" s="366">
        <v>10.050000000000001</v>
      </c>
      <c r="T12" s="366">
        <v>8.0399999999999991</v>
      </c>
      <c r="U12" s="366">
        <v>40.199999999999996</v>
      </c>
      <c r="V12" s="369">
        <f t="shared" si="6"/>
        <v>5</v>
      </c>
      <c r="W12" s="366">
        <f t="shared" si="0"/>
        <v>1228.155</v>
      </c>
      <c r="X12" s="366">
        <f t="shared" si="0"/>
        <v>852.51</v>
      </c>
      <c r="Y12" s="366">
        <f t="shared" si="0"/>
        <v>6469.3049999999994</v>
      </c>
      <c r="Z12" s="369">
        <f t="shared" si="5"/>
        <v>7.5885385508674377</v>
      </c>
      <c r="AA12" s="370"/>
      <c r="AB12" s="370"/>
    </row>
    <row r="13" spans="1:37" s="371" customFormat="1" ht="15.75">
      <c r="A13" s="364">
        <v>1</v>
      </c>
      <c r="B13" s="364" t="s">
        <v>196</v>
      </c>
      <c r="C13" s="365">
        <v>824</v>
      </c>
      <c r="D13" s="366">
        <v>753.75</v>
      </c>
      <c r="E13" s="366">
        <v>8291.25</v>
      </c>
      <c r="F13" s="367">
        <f t="shared" si="1"/>
        <v>11</v>
      </c>
      <c r="G13" s="368">
        <v>251.25</v>
      </c>
      <c r="H13" s="368">
        <v>160.80000000000001</v>
      </c>
      <c r="I13" s="366">
        <v>1447.2</v>
      </c>
      <c r="J13" s="369">
        <f t="shared" si="2"/>
        <v>9</v>
      </c>
      <c r="K13" s="366">
        <v>854.25</v>
      </c>
      <c r="L13" s="366">
        <v>502.5</v>
      </c>
      <c r="M13" s="366">
        <v>3768.75</v>
      </c>
      <c r="N13" s="369">
        <f t="shared" si="3"/>
        <v>7.5</v>
      </c>
      <c r="O13" s="366">
        <v>361.8</v>
      </c>
      <c r="P13" s="366">
        <v>180.9</v>
      </c>
      <c r="Q13" s="366">
        <v>1447.2</v>
      </c>
      <c r="R13" s="369">
        <f t="shared" si="7"/>
        <v>8</v>
      </c>
      <c r="S13" s="366">
        <v>251.25</v>
      </c>
      <c r="T13" s="366">
        <v>125.625</v>
      </c>
      <c r="U13" s="366">
        <v>1005</v>
      </c>
      <c r="V13" s="369">
        <f t="shared" si="6"/>
        <v>8</v>
      </c>
      <c r="W13" s="366">
        <f t="shared" si="0"/>
        <v>2542.5500000000002</v>
      </c>
      <c r="X13" s="366">
        <f t="shared" si="0"/>
        <v>1723.575</v>
      </c>
      <c r="Y13" s="366">
        <f t="shared" si="0"/>
        <v>15959.400000000001</v>
      </c>
      <c r="Z13" s="369">
        <f t="shared" si="5"/>
        <v>9.259475218658892</v>
      </c>
      <c r="AA13" s="370"/>
      <c r="AB13" s="370"/>
    </row>
    <row r="14" spans="1:37" s="371" customFormat="1" ht="15.75">
      <c r="A14" s="364">
        <v>1</v>
      </c>
      <c r="B14" s="364" t="s">
        <v>252</v>
      </c>
      <c r="C14" s="365">
        <v>240.04499999999999</v>
      </c>
      <c r="D14" s="366">
        <v>145.72499999999999</v>
      </c>
      <c r="E14" s="366">
        <v>1320.075</v>
      </c>
      <c r="F14" s="367">
        <f t="shared" si="1"/>
        <v>9.0586721564590853</v>
      </c>
      <c r="G14" s="368">
        <v>7</v>
      </c>
      <c r="H14" s="368">
        <v>5</v>
      </c>
      <c r="I14" s="366">
        <v>37</v>
      </c>
      <c r="J14" s="369">
        <f t="shared" si="2"/>
        <v>7.4</v>
      </c>
      <c r="K14" s="366">
        <v>23.114999999999998</v>
      </c>
      <c r="L14" s="366">
        <v>15.074999999999999</v>
      </c>
      <c r="M14" s="366">
        <v>40.250249999999994</v>
      </c>
      <c r="N14" s="369">
        <f t="shared" si="3"/>
        <v>2.67</v>
      </c>
      <c r="O14" s="366"/>
      <c r="P14" s="366"/>
      <c r="Q14" s="366"/>
      <c r="R14" s="369"/>
      <c r="S14" s="366">
        <v>0</v>
      </c>
      <c r="T14" s="366">
        <v>0</v>
      </c>
      <c r="U14" s="366">
        <v>0</v>
      </c>
      <c r="V14" s="369"/>
      <c r="W14" s="366">
        <f t="shared" si="0"/>
        <v>270.15999999999997</v>
      </c>
      <c r="X14" s="366">
        <f t="shared" si="0"/>
        <v>165.79999999999998</v>
      </c>
      <c r="Y14" s="366">
        <f t="shared" si="0"/>
        <v>1397.3252500000001</v>
      </c>
      <c r="Z14" s="369">
        <f t="shared" si="5"/>
        <v>8.4277759348612804</v>
      </c>
      <c r="AA14" s="370"/>
      <c r="AB14" s="370"/>
    </row>
    <row r="15" spans="1:37" s="371" customFormat="1" ht="15.75">
      <c r="A15" s="364">
        <v>1</v>
      </c>
      <c r="B15" s="364" t="s">
        <v>253</v>
      </c>
      <c r="C15" s="365">
        <v>474.005</v>
      </c>
      <c r="D15" s="366">
        <v>268.97500000000002</v>
      </c>
      <c r="E15" s="366">
        <v>3027.7</v>
      </c>
      <c r="F15" s="367">
        <f t="shared" si="1"/>
        <v>11.256436471791057</v>
      </c>
      <c r="G15" s="368">
        <v>72.36</v>
      </c>
      <c r="H15" s="368">
        <v>63.314999999999998</v>
      </c>
      <c r="I15" s="366">
        <v>709.12799999999993</v>
      </c>
      <c r="J15" s="369">
        <f t="shared" si="2"/>
        <v>11.2</v>
      </c>
      <c r="K15" s="366">
        <v>128.57499999999999</v>
      </c>
      <c r="L15" s="366">
        <v>90.95</v>
      </c>
      <c r="M15" s="366">
        <v>973.21500000000003</v>
      </c>
      <c r="N15" s="369">
        <f t="shared" si="3"/>
        <v>10.700549752611325</v>
      </c>
      <c r="O15" s="366">
        <v>16</v>
      </c>
      <c r="P15" s="366">
        <v>9</v>
      </c>
      <c r="Q15" s="366">
        <v>63</v>
      </c>
      <c r="R15" s="369">
        <f>Q15/P15</f>
        <v>7</v>
      </c>
      <c r="S15" s="366">
        <v>65</v>
      </c>
      <c r="T15" s="366">
        <v>40.200000000000003</v>
      </c>
      <c r="U15" s="366">
        <v>458.28000000000003</v>
      </c>
      <c r="V15" s="369">
        <f>U15/T15</f>
        <v>11.4</v>
      </c>
      <c r="W15" s="366">
        <f t="shared" si="0"/>
        <v>755.94</v>
      </c>
      <c r="X15" s="366">
        <f t="shared" si="0"/>
        <v>472.44</v>
      </c>
      <c r="Y15" s="366">
        <f t="shared" si="0"/>
        <v>5231.3229999999994</v>
      </c>
      <c r="Z15" s="369">
        <f t="shared" si="5"/>
        <v>11.072989162644991</v>
      </c>
      <c r="AA15" s="370"/>
      <c r="AB15" s="370"/>
    </row>
    <row r="16" spans="1:37" s="371" customFormat="1" ht="15.75">
      <c r="A16" s="364">
        <v>1</v>
      </c>
      <c r="B16" s="364" t="s">
        <v>174</v>
      </c>
      <c r="C16" s="365">
        <v>0</v>
      </c>
      <c r="D16" s="366">
        <v>0</v>
      </c>
      <c r="E16" s="366">
        <v>0</v>
      </c>
      <c r="F16" s="369"/>
      <c r="G16" s="368">
        <v>0</v>
      </c>
      <c r="H16" s="368">
        <v>0</v>
      </c>
      <c r="I16" s="366">
        <v>0</v>
      </c>
      <c r="J16" s="369"/>
      <c r="K16" s="366">
        <v>82</v>
      </c>
      <c r="L16" s="366">
        <v>51.25</v>
      </c>
      <c r="M16" s="366">
        <v>281.875</v>
      </c>
      <c r="N16" s="369">
        <f t="shared" si="3"/>
        <v>5.5</v>
      </c>
      <c r="O16" s="366">
        <v>0</v>
      </c>
      <c r="P16" s="366">
        <v>0</v>
      </c>
      <c r="Q16" s="366">
        <v>0</v>
      </c>
      <c r="R16" s="369"/>
      <c r="S16" s="366">
        <v>0</v>
      </c>
      <c r="T16" s="366">
        <v>0</v>
      </c>
      <c r="U16" s="366">
        <v>0</v>
      </c>
      <c r="V16" s="369"/>
      <c r="W16" s="366">
        <f t="shared" si="0"/>
        <v>82</v>
      </c>
      <c r="X16" s="366">
        <f t="shared" si="0"/>
        <v>51.25</v>
      </c>
      <c r="Y16" s="366">
        <f t="shared" si="0"/>
        <v>281.875</v>
      </c>
      <c r="Z16" s="369">
        <f t="shared" si="5"/>
        <v>5.5</v>
      </c>
      <c r="AA16" s="370"/>
      <c r="AB16" s="370"/>
    </row>
    <row r="17" spans="1:28" s="371" customFormat="1" ht="15.75">
      <c r="A17" s="364">
        <v>1</v>
      </c>
      <c r="B17" s="364" t="s">
        <v>254</v>
      </c>
      <c r="C17" s="365">
        <v>0</v>
      </c>
      <c r="D17" s="366">
        <v>0</v>
      </c>
      <c r="E17" s="366">
        <v>0</v>
      </c>
      <c r="F17" s="369"/>
      <c r="G17" s="368">
        <v>0</v>
      </c>
      <c r="H17" s="368">
        <v>0</v>
      </c>
      <c r="I17" s="366">
        <v>0</v>
      </c>
      <c r="J17" s="369"/>
      <c r="K17" s="366">
        <v>243.6</v>
      </c>
      <c r="L17" s="366">
        <v>218.22499999999999</v>
      </c>
      <c r="M17" s="366">
        <v>654.67499999999995</v>
      </c>
      <c r="N17" s="369">
        <f t="shared" si="3"/>
        <v>3</v>
      </c>
      <c r="O17" s="366">
        <v>0</v>
      </c>
      <c r="P17" s="366">
        <v>0</v>
      </c>
      <c r="Q17" s="366">
        <v>0</v>
      </c>
      <c r="R17" s="369"/>
      <c r="S17" s="366">
        <v>0</v>
      </c>
      <c r="T17" s="366">
        <v>0</v>
      </c>
      <c r="U17" s="366">
        <v>0</v>
      </c>
      <c r="V17" s="369"/>
      <c r="W17" s="366">
        <f t="shared" si="0"/>
        <v>243.6</v>
      </c>
      <c r="X17" s="366">
        <f t="shared" si="0"/>
        <v>218.22499999999999</v>
      </c>
      <c r="Y17" s="366">
        <f t="shared" si="0"/>
        <v>654.67499999999995</v>
      </c>
      <c r="Z17" s="369">
        <f t="shared" si="5"/>
        <v>3</v>
      </c>
      <c r="AA17" s="370"/>
      <c r="AB17" s="370"/>
    </row>
    <row r="18" spans="1:28" s="370" customFormat="1" ht="15.75">
      <c r="A18" s="364">
        <v>1</v>
      </c>
      <c r="B18" s="364" t="s">
        <v>177</v>
      </c>
      <c r="C18" s="365">
        <v>7</v>
      </c>
      <c r="D18" s="366">
        <v>4</v>
      </c>
      <c r="E18" s="366">
        <v>32</v>
      </c>
      <c r="F18" s="369">
        <f t="shared" ref="F18:F19" si="8">E18/D18</f>
        <v>8</v>
      </c>
      <c r="G18" s="368">
        <v>2</v>
      </c>
      <c r="H18" s="368">
        <v>1</v>
      </c>
      <c r="I18" s="366">
        <v>11</v>
      </c>
      <c r="J18" s="369">
        <f t="shared" ref="J18:J19" si="9">I18/H18</f>
        <v>11</v>
      </c>
      <c r="K18" s="366">
        <v>75</v>
      </c>
      <c r="L18" s="366">
        <v>50</v>
      </c>
      <c r="M18" s="366">
        <v>400</v>
      </c>
      <c r="N18" s="369">
        <f t="shared" si="3"/>
        <v>8</v>
      </c>
      <c r="O18" s="366">
        <v>55</v>
      </c>
      <c r="P18" s="366">
        <v>40</v>
      </c>
      <c r="Q18" s="366">
        <v>240</v>
      </c>
      <c r="R18" s="369">
        <f t="shared" si="7"/>
        <v>6</v>
      </c>
      <c r="S18" s="366">
        <v>58</v>
      </c>
      <c r="T18" s="366">
        <v>40.200000000000003</v>
      </c>
      <c r="U18" s="366">
        <v>458.28000000000003</v>
      </c>
      <c r="V18" s="369">
        <f>U18/T18</f>
        <v>11.4</v>
      </c>
      <c r="W18" s="366">
        <f t="shared" si="0"/>
        <v>197</v>
      </c>
      <c r="X18" s="366">
        <f t="shared" si="0"/>
        <v>135.19999999999999</v>
      </c>
      <c r="Y18" s="366">
        <f t="shared" si="0"/>
        <v>1141.28</v>
      </c>
      <c r="Z18" s="369">
        <f t="shared" si="5"/>
        <v>8.4414201183431956</v>
      </c>
    </row>
    <row r="19" spans="1:28" s="378" customFormat="1" ht="15.75">
      <c r="A19" s="372"/>
      <c r="B19" s="372" t="s">
        <v>500</v>
      </c>
      <c r="C19" s="373">
        <f>SUM(C5:C18)</f>
        <v>6303.9549999999999</v>
      </c>
      <c r="D19" s="374">
        <f t="shared" ref="D19:E19" si="10">SUM(D5:D18)</f>
        <v>4390.380000000001</v>
      </c>
      <c r="E19" s="374">
        <f t="shared" si="10"/>
        <v>41286.190499999997</v>
      </c>
      <c r="F19" s="375">
        <f t="shared" si="8"/>
        <v>9.4037852076585597</v>
      </c>
      <c r="G19" s="376">
        <f>SUM(G5:G18)</f>
        <v>860.13499999999999</v>
      </c>
      <c r="H19" s="376">
        <f>SUM(H5:H18)</f>
        <v>646.18500000000017</v>
      </c>
      <c r="I19" s="374">
        <f>SUM(I5:I18)</f>
        <v>5616.2275</v>
      </c>
      <c r="J19" s="375">
        <f t="shared" si="9"/>
        <v>8.6913616069701369</v>
      </c>
      <c r="K19" s="374">
        <f t="shared" ref="K19:Q19" si="11">SUM(K5:K18)</f>
        <v>3588.1899999999996</v>
      </c>
      <c r="L19" s="374">
        <f t="shared" si="11"/>
        <v>2249.3200000000002</v>
      </c>
      <c r="M19" s="374">
        <f t="shared" si="11"/>
        <v>13807.9409</v>
      </c>
      <c r="N19" s="375">
        <f t="shared" si="3"/>
        <v>6.1387178791812627</v>
      </c>
      <c r="O19" s="374">
        <f t="shared" si="11"/>
        <v>442.85</v>
      </c>
      <c r="P19" s="374">
        <f t="shared" si="11"/>
        <v>236.935</v>
      </c>
      <c r="Q19" s="374">
        <f t="shared" si="11"/>
        <v>1821.5550000000001</v>
      </c>
      <c r="R19" s="375">
        <f t="shared" si="7"/>
        <v>7.6879945976744679</v>
      </c>
      <c r="S19" s="374">
        <f t="shared" ref="S19:U19" si="12">SUM(S5:S18)</f>
        <v>578.26499999999999</v>
      </c>
      <c r="T19" s="374">
        <f t="shared" si="12"/>
        <v>325.62</v>
      </c>
      <c r="U19" s="374">
        <f t="shared" si="12"/>
        <v>2780.8752000000004</v>
      </c>
      <c r="V19" s="375">
        <f>U19/T19</f>
        <v>8.5402469135802477</v>
      </c>
      <c r="W19" s="374">
        <f t="shared" si="0"/>
        <v>11773.394999999999</v>
      </c>
      <c r="X19" s="374">
        <f t="shared" si="0"/>
        <v>7848.4400000000023</v>
      </c>
      <c r="Y19" s="374">
        <f t="shared" si="0"/>
        <v>65312.789100000002</v>
      </c>
      <c r="Z19" s="369">
        <f t="shared" si="5"/>
        <v>8.3217542721865723</v>
      </c>
      <c r="AA19" s="377"/>
      <c r="AB19" s="377"/>
    </row>
    <row r="20" spans="1:28" s="371" customFormat="1" ht="15.75">
      <c r="A20" s="364">
        <v>2</v>
      </c>
      <c r="B20" s="364" t="s">
        <v>256</v>
      </c>
      <c r="C20" s="365">
        <v>0</v>
      </c>
      <c r="D20" s="366">
        <v>0</v>
      </c>
      <c r="E20" s="366">
        <v>0</v>
      </c>
      <c r="F20" s="369"/>
      <c r="G20" s="368">
        <v>0</v>
      </c>
      <c r="H20" s="368">
        <v>0</v>
      </c>
      <c r="I20" s="366">
        <v>0</v>
      </c>
      <c r="J20" s="369"/>
      <c r="K20" s="366">
        <v>14.07</v>
      </c>
      <c r="L20" s="366">
        <v>5</v>
      </c>
      <c r="M20" s="366">
        <v>31</v>
      </c>
      <c r="N20" s="369">
        <f t="shared" si="3"/>
        <v>6.2</v>
      </c>
      <c r="O20" s="366">
        <v>0</v>
      </c>
      <c r="P20" s="366">
        <v>0</v>
      </c>
      <c r="Q20" s="366">
        <v>0</v>
      </c>
      <c r="R20" s="369"/>
      <c r="S20" s="366">
        <v>0</v>
      </c>
      <c r="T20" s="366">
        <v>0</v>
      </c>
      <c r="U20" s="366">
        <v>0</v>
      </c>
      <c r="V20" s="369"/>
      <c r="W20" s="366">
        <f t="shared" si="0"/>
        <v>14.07</v>
      </c>
      <c r="X20" s="366">
        <f t="shared" si="0"/>
        <v>5</v>
      </c>
      <c r="Y20" s="366">
        <f t="shared" si="0"/>
        <v>31</v>
      </c>
      <c r="Z20" s="369">
        <f t="shared" si="5"/>
        <v>6.2</v>
      </c>
      <c r="AA20" s="370"/>
      <c r="AB20" s="370"/>
    </row>
    <row r="21" spans="1:28" s="371" customFormat="1" ht="15.75">
      <c r="A21" s="364">
        <v>2</v>
      </c>
      <c r="B21" s="364" t="s">
        <v>257</v>
      </c>
      <c r="C21" s="365">
        <v>0</v>
      </c>
      <c r="D21" s="366">
        <v>0</v>
      </c>
      <c r="E21" s="366">
        <v>0</v>
      </c>
      <c r="F21" s="369"/>
      <c r="G21" s="368">
        <v>0</v>
      </c>
      <c r="H21" s="368">
        <v>0</v>
      </c>
      <c r="I21" s="366">
        <v>0</v>
      </c>
      <c r="J21" s="369"/>
      <c r="K21" s="366">
        <v>13.65</v>
      </c>
      <c r="L21" s="366">
        <v>12.285</v>
      </c>
      <c r="M21" s="366">
        <v>62.653499999999994</v>
      </c>
      <c r="N21" s="369">
        <f t="shared" si="3"/>
        <v>5.0999999999999996</v>
      </c>
      <c r="O21" s="366">
        <v>0</v>
      </c>
      <c r="P21" s="366">
        <v>0</v>
      </c>
      <c r="Q21" s="366">
        <v>0</v>
      </c>
      <c r="R21" s="369"/>
      <c r="S21" s="366">
        <v>0</v>
      </c>
      <c r="T21" s="366">
        <v>0</v>
      </c>
      <c r="U21" s="366">
        <v>0</v>
      </c>
      <c r="V21" s="369"/>
      <c r="W21" s="366">
        <f t="shared" si="0"/>
        <v>13.65</v>
      </c>
      <c r="X21" s="366">
        <f t="shared" si="0"/>
        <v>12.285</v>
      </c>
      <c r="Y21" s="366">
        <f t="shared" si="0"/>
        <v>62.653499999999994</v>
      </c>
      <c r="Z21" s="369">
        <f t="shared" si="5"/>
        <v>5.0999999999999996</v>
      </c>
      <c r="AA21" s="370"/>
      <c r="AB21" s="370"/>
    </row>
    <row r="22" spans="1:28" ht="15.75">
      <c r="A22" s="364">
        <v>2</v>
      </c>
      <c r="B22" s="364" t="s">
        <v>501</v>
      </c>
      <c r="C22" s="365"/>
      <c r="D22" s="366"/>
      <c r="E22" s="366"/>
      <c r="F22" s="369"/>
      <c r="G22" s="368"/>
      <c r="H22" s="368"/>
      <c r="I22" s="366"/>
      <c r="J22" s="369"/>
      <c r="K22" s="366"/>
      <c r="L22" s="366"/>
      <c r="M22" s="366"/>
      <c r="N22" s="369"/>
      <c r="O22" s="366"/>
      <c r="P22" s="366"/>
      <c r="Q22" s="366"/>
      <c r="R22" s="369"/>
      <c r="S22" s="366"/>
      <c r="T22" s="366"/>
      <c r="U22" s="366"/>
      <c r="V22" s="369"/>
      <c r="W22" s="366">
        <f t="shared" si="0"/>
        <v>0</v>
      </c>
      <c r="X22" s="366">
        <f t="shared" si="0"/>
        <v>0</v>
      </c>
      <c r="Y22" s="366">
        <f t="shared" si="0"/>
        <v>0</v>
      </c>
      <c r="Z22" s="369"/>
    </row>
    <row r="23" spans="1:28" s="371" customFormat="1" ht="15.75">
      <c r="A23" s="364">
        <v>2</v>
      </c>
      <c r="B23" s="364" t="s">
        <v>262</v>
      </c>
      <c r="C23" s="365">
        <v>0</v>
      </c>
      <c r="D23" s="366">
        <v>0</v>
      </c>
      <c r="E23" s="366">
        <v>0</v>
      </c>
      <c r="F23" s="369"/>
      <c r="G23" s="368">
        <v>0</v>
      </c>
      <c r="H23" s="368">
        <v>0</v>
      </c>
      <c r="I23" s="366">
        <v>0</v>
      </c>
      <c r="J23" s="369"/>
      <c r="K23" s="366">
        <v>10</v>
      </c>
      <c r="L23" s="366">
        <v>5.0250000000000004</v>
      </c>
      <c r="M23" s="366">
        <v>40.200000000000003</v>
      </c>
      <c r="N23" s="369">
        <f t="shared" si="3"/>
        <v>8</v>
      </c>
      <c r="O23" s="366">
        <v>0</v>
      </c>
      <c r="P23" s="366">
        <v>0</v>
      </c>
      <c r="Q23" s="366">
        <v>0</v>
      </c>
      <c r="R23" s="369"/>
      <c r="S23" s="366">
        <v>0</v>
      </c>
      <c r="T23" s="366">
        <v>0</v>
      </c>
      <c r="U23" s="366">
        <v>0</v>
      </c>
      <c r="V23" s="369"/>
      <c r="W23" s="366">
        <f t="shared" si="0"/>
        <v>10</v>
      </c>
      <c r="X23" s="366">
        <f t="shared" si="0"/>
        <v>5.0250000000000004</v>
      </c>
      <c r="Y23" s="366">
        <f t="shared" si="0"/>
        <v>40.200000000000003</v>
      </c>
      <c r="Z23" s="369">
        <f t="shared" si="5"/>
        <v>8</v>
      </c>
      <c r="AA23" s="370"/>
      <c r="AB23" s="370"/>
    </row>
    <row r="24" spans="1:28" s="371" customFormat="1" ht="15.75">
      <c r="A24" s="364">
        <v>2</v>
      </c>
      <c r="B24" s="364" t="s">
        <v>263</v>
      </c>
      <c r="C24" s="365"/>
      <c r="D24" s="366"/>
      <c r="E24" s="366"/>
      <c r="F24" s="369"/>
      <c r="G24" s="368"/>
      <c r="H24" s="368"/>
      <c r="I24" s="366"/>
      <c r="J24" s="369"/>
      <c r="K24" s="366"/>
      <c r="L24" s="366"/>
      <c r="M24" s="366"/>
      <c r="N24" s="369"/>
      <c r="O24" s="366"/>
      <c r="P24" s="366"/>
      <c r="Q24" s="366"/>
      <c r="R24" s="369"/>
      <c r="S24" s="366"/>
      <c r="T24" s="366"/>
      <c r="U24" s="366"/>
      <c r="V24" s="369"/>
      <c r="W24" s="366">
        <f t="shared" si="0"/>
        <v>0</v>
      </c>
      <c r="X24" s="366">
        <f t="shared" si="0"/>
        <v>0</v>
      </c>
      <c r="Y24" s="366">
        <f t="shared" si="0"/>
        <v>0</v>
      </c>
      <c r="Z24" s="369"/>
      <c r="AA24" s="370"/>
      <c r="AB24" s="370"/>
    </row>
    <row r="25" spans="1:28" s="371" customFormat="1" ht="15.75">
      <c r="A25" s="364">
        <v>2</v>
      </c>
      <c r="B25" s="364" t="s">
        <v>258</v>
      </c>
      <c r="C25" s="365"/>
      <c r="D25" s="366"/>
      <c r="E25" s="366"/>
      <c r="F25" s="369"/>
      <c r="G25" s="368"/>
      <c r="H25" s="368"/>
      <c r="I25" s="366"/>
      <c r="J25" s="369"/>
      <c r="K25" s="366"/>
      <c r="L25" s="366"/>
      <c r="M25" s="366"/>
      <c r="N25" s="369"/>
      <c r="O25" s="366"/>
      <c r="P25" s="366"/>
      <c r="Q25" s="366"/>
      <c r="R25" s="369"/>
      <c r="S25" s="366"/>
      <c r="T25" s="366"/>
      <c r="U25" s="366"/>
      <c r="V25" s="369"/>
      <c r="W25" s="366">
        <f t="shared" si="0"/>
        <v>0</v>
      </c>
      <c r="X25" s="366">
        <f t="shared" si="0"/>
        <v>0</v>
      </c>
      <c r="Y25" s="366">
        <f t="shared" si="0"/>
        <v>0</v>
      </c>
      <c r="Z25" s="369"/>
      <c r="AA25" s="370"/>
      <c r="AB25" s="370"/>
    </row>
    <row r="26" spans="1:28" s="371" customFormat="1" ht="15.75">
      <c r="A26" s="364">
        <v>2</v>
      </c>
      <c r="B26" s="364" t="s">
        <v>502</v>
      </c>
      <c r="C26" s="365"/>
      <c r="D26" s="366"/>
      <c r="E26" s="366"/>
      <c r="F26" s="369"/>
      <c r="G26" s="368"/>
      <c r="H26" s="368"/>
      <c r="I26" s="366"/>
      <c r="J26" s="369"/>
      <c r="K26" s="366"/>
      <c r="L26" s="366"/>
      <c r="M26" s="366"/>
      <c r="N26" s="369"/>
      <c r="O26" s="366"/>
      <c r="P26" s="366"/>
      <c r="Q26" s="366"/>
      <c r="R26" s="369"/>
      <c r="S26" s="366"/>
      <c r="T26" s="366"/>
      <c r="U26" s="366"/>
      <c r="V26" s="369"/>
      <c r="W26" s="366">
        <f t="shared" si="0"/>
        <v>0</v>
      </c>
      <c r="X26" s="366">
        <f t="shared" si="0"/>
        <v>0</v>
      </c>
      <c r="Y26" s="366">
        <f t="shared" si="0"/>
        <v>0</v>
      </c>
      <c r="Z26" s="369"/>
      <c r="AA26" s="370"/>
      <c r="AB26" s="370"/>
    </row>
    <row r="27" spans="1:28" s="370" customFormat="1" ht="15.75">
      <c r="A27" s="364">
        <v>2</v>
      </c>
      <c r="B27" s="364" t="s">
        <v>260</v>
      </c>
      <c r="C27" s="365"/>
      <c r="D27" s="366"/>
      <c r="E27" s="366"/>
      <c r="F27" s="369"/>
      <c r="G27" s="368"/>
      <c r="H27" s="368"/>
      <c r="I27" s="366"/>
      <c r="J27" s="369"/>
      <c r="K27" s="366"/>
      <c r="L27" s="366"/>
      <c r="M27" s="366"/>
      <c r="N27" s="369"/>
      <c r="O27" s="366"/>
      <c r="P27" s="366"/>
      <c r="Q27" s="366"/>
      <c r="R27" s="369"/>
      <c r="S27" s="366"/>
      <c r="T27" s="366"/>
      <c r="U27" s="366"/>
      <c r="V27" s="369"/>
      <c r="W27" s="366">
        <f t="shared" si="0"/>
        <v>0</v>
      </c>
      <c r="X27" s="366">
        <f t="shared" si="0"/>
        <v>0</v>
      </c>
      <c r="Y27" s="366">
        <f t="shared" si="0"/>
        <v>0</v>
      </c>
      <c r="Z27" s="369"/>
    </row>
    <row r="28" spans="1:28" s="378" customFormat="1" ht="15.75">
      <c r="A28" s="372"/>
      <c r="B28" s="372" t="s">
        <v>503</v>
      </c>
      <c r="C28" s="373">
        <f>SUM(C20:C27)</f>
        <v>0</v>
      </c>
      <c r="D28" s="374">
        <f t="shared" ref="D28:I28" si="13">SUM(D20:D27)</f>
        <v>0</v>
      </c>
      <c r="E28" s="374">
        <f t="shared" si="13"/>
        <v>0</v>
      </c>
      <c r="F28" s="375"/>
      <c r="G28" s="376">
        <f t="shared" si="13"/>
        <v>0</v>
      </c>
      <c r="H28" s="376">
        <f t="shared" si="13"/>
        <v>0</v>
      </c>
      <c r="I28" s="374">
        <f t="shared" si="13"/>
        <v>0</v>
      </c>
      <c r="J28" s="375"/>
      <c r="K28" s="374">
        <f>SUM(K20:K27)</f>
        <v>37.72</v>
      </c>
      <c r="L28" s="374">
        <f t="shared" ref="L28:M28" si="14">SUM(L20:L27)</f>
        <v>22.310000000000002</v>
      </c>
      <c r="M28" s="374">
        <f t="shared" si="14"/>
        <v>133.8535</v>
      </c>
      <c r="N28" s="375">
        <f t="shared" ref="N28:N89" si="15">M28/L28</f>
        <v>5.9997086508292234</v>
      </c>
      <c r="O28" s="374"/>
      <c r="P28" s="374"/>
      <c r="Q28" s="374"/>
      <c r="R28" s="375"/>
      <c r="S28" s="374"/>
      <c r="T28" s="374"/>
      <c r="U28" s="374"/>
      <c r="V28" s="375"/>
      <c r="W28" s="374">
        <f t="shared" si="0"/>
        <v>37.72</v>
      </c>
      <c r="X28" s="374">
        <f t="shared" si="0"/>
        <v>22.310000000000002</v>
      </c>
      <c r="Y28" s="374">
        <f t="shared" si="0"/>
        <v>133.8535</v>
      </c>
      <c r="Z28" s="369">
        <f t="shared" ref="Z28:Z89" si="16">Y28/X28</f>
        <v>5.9997086508292234</v>
      </c>
      <c r="AA28" s="377"/>
      <c r="AB28" s="377"/>
    </row>
    <row r="29" spans="1:28" s="371" customFormat="1" ht="15.75">
      <c r="A29" s="364">
        <v>3</v>
      </c>
      <c r="B29" s="364" t="s">
        <v>504</v>
      </c>
      <c r="C29" s="365">
        <v>325.62</v>
      </c>
      <c r="D29" s="366">
        <v>254.26499999999999</v>
      </c>
      <c r="E29" s="366">
        <v>2339.2379999999998</v>
      </c>
      <c r="F29" s="369">
        <f t="shared" ref="F29:F48" si="17">E29/D29</f>
        <v>9.1999999999999993</v>
      </c>
      <c r="G29" s="368">
        <v>42.63</v>
      </c>
      <c r="H29" s="368">
        <v>30.45</v>
      </c>
      <c r="I29" s="366">
        <v>231.42</v>
      </c>
      <c r="J29" s="369">
        <f t="shared" ref="J29:J59" si="18">I29/H29</f>
        <v>7.6</v>
      </c>
      <c r="K29" s="366">
        <v>35.200000000000003</v>
      </c>
      <c r="L29" s="366">
        <v>27.5</v>
      </c>
      <c r="M29" s="366">
        <v>151.79999999999998</v>
      </c>
      <c r="N29" s="369">
        <f t="shared" si="15"/>
        <v>5.52</v>
      </c>
      <c r="O29" s="366">
        <v>0</v>
      </c>
      <c r="P29" s="366">
        <v>0</v>
      </c>
      <c r="Q29" s="366">
        <v>0</v>
      </c>
      <c r="R29" s="369"/>
      <c r="S29" s="366">
        <v>36</v>
      </c>
      <c r="T29" s="366">
        <v>30.15</v>
      </c>
      <c r="U29" s="366">
        <v>180.89999999999998</v>
      </c>
      <c r="V29" s="369">
        <f t="shared" ref="V29:V58" si="19">U29/T29</f>
        <v>5.9999999999999991</v>
      </c>
      <c r="W29" s="366">
        <f t="shared" si="0"/>
        <v>439.45</v>
      </c>
      <c r="X29" s="366">
        <f t="shared" si="0"/>
        <v>342.36499999999995</v>
      </c>
      <c r="Y29" s="366">
        <f t="shared" si="0"/>
        <v>2903.3580000000002</v>
      </c>
      <c r="Z29" s="369">
        <f t="shared" si="16"/>
        <v>8.4803002643377692</v>
      </c>
      <c r="AA29" s="370"/>
      <c r="AB29" s="370"/>
    </row>
    <row r="30" spans="1:28" s="371" customFormat="1" ht="15.75">
      <c r="A30" s="364">
        <v>3</v>
      </c>
      <c r="B30" s="364" t="s">
        <v>505</v>
      </c>
      <c r="C30" s="365">
        <v>105.52500000000001</v>
      </c>
      <c r="D30" s="366">
        <v>64.319999999999993</v>
      </c>
      <c r="E30" s="366">
        <v>611.04</v>
      </c>
      <c r="F30" s="369">
        <f t="shared" si="17"/>
        <v>9.5</v>
      </c>
      <c r="G30" s="368">
        <v>31.774999999999999</v>
      </c>
      <c r="H30" s="368">
        <v>16.399999999999999</v>
      </c>
      <c r="I30" s="366">
        <v>157.43999999999997</v>
      </c>
      <c r="J30" s="369">
        <f t="shared" si="18"/>
        <v>9.6</v>
      </c>
      <c r="K30" s="366">
        <v>36.75</v>
      </c>
      <c r="L30" s="366">
        <v>22.05</v>
      </c>
      <c r="M30" s="366">
        <v>176.4</v>
      </c>
      <c r="N30" s="369">
        <f t="shared" si="15"/>
        <v>8</v>
      </c>
      <c r="O30" s="366">
        <v>11.055</v>
      </c>
      <c r="P30" s="366">
        <v>5.0250000000000004</v>
      </c>
      <c r="Q30" s="366">
        <v>45.225000000000001</v>
      </c>
      <c r="R30" s="369">
        <f t="shared" ref="R30:R54" si="20">Q30/P30</f>
        <v>9</v>
      </c>
      <c r="S30" s="366">
        <v>4.0199999999999996</v>
      </c>
      <c r="T30" s="366">
        <v>3.0150000000000001</v>
      </c>
      <c r="U30" s="366">
        <v>24.12</v>
      </c>
      <c r="V30" s="369">
        <f t="shared" si="19"/>
        <v>8</v>
      </c>
      <c r="W30" s="366">
        <f t="shared" si="0"/>
        <v>189.12500000000003</v>
      </c>
      <c r="X30" s="366">
        <f t="shared" si="0"/>
        <v>110.81</v>
      </c>
      <c r="Y30" s="366">
        <f t="shared" si="0"/>
        <v>1014.2249999999999</v>
      </c>
      <c r="Z30" s="369">
        <f t="shared" si="16"/>
        <v>9.1528291670426842</v>
      </c>
      <c r="AA30" s="370"/>
      <c r="AB30" s="370"/>
    </row>
    <row r="31" spans="1:28" s="371" customFormat="1" ht="15.75">
      <c r="A31" s="364">
        <v>3</v>
      </c>
      <c r="B31" s="364" t="s">
        <v>206</v>
      </c>
      <c r="C31" s="365">
        <v>10</v>
      </c>
      <c r="D31" s="366">
        <v>8.0399999999999991</v>
      </c>
      <c r="E31" s="366">
        <v>52</v>
      </c>
      <c r="F31" s="369">
        <f t="shared" si="17"/>
        <v>6.4676616915422889</v>
      </c>
      <c r="G31" s="368">
        <v>0</v>
      </c>
      <c r="H31" s="368">
        <v>0</v>
      </c>
      <c r="I31" s="366">
        <v>0</v>
      </c>
      <c r="J31" s="369"/>
      <c r="K31" s="366">
        <v>100.5</v>
      </c>
      <c r="L31" s="366">
        <v>100.5</v>
      </c>
      <c r="M31" s="366">
        <v>605.01</v>
      </c>
      <c r="N31" s="369">
        <f t="shared" si="15"/>
        <v>6.02</v>
      </c>
      <c r="O31" s="366">
        <v>0</v>
      </c>
      <c r="P31" s="366">
        <v>0</v>
      </c>
      <c r="Q31" s="366">
        <v>0</v>
      </c>
      <c r="R31" s="369"/>
      <c r="S31" s="366">
        <v>0</v>
      </c>
      <c r="T31" s="366">
        <v>0</v>
      </c>
      <c r="U31" s="366">
        <v>0</v>
      </c>
      <c r="V31" s="369"/>
      <c r="W31" s="366">
        <f t="shared" si="0"/>
        <v>110.5</v>
      </c>
      <c r="X31" s="366">
        <f t="shared" si="0"/>
        <v>108.53999999999999</v>
      </c>
      <c r="Y31" s="366">
        <f t="shared" si="0"/>
        <v>657.01</v>
      </c>
      <c r="Z31" s="369">
        <f t="shared" si="16"/>
        <v>6.0531601252994287</v>
      </c>
      <c r="AA31" s="370"/>
      <c r="AB31" s="370"/>
    </row>
    <row r="32" spans="1:28" s="371" customFormat="1" ht="15.75">
      <c r="A32" s="364">
        <v>3</v>
      </c>
      <c r="B32" s="364" t="s">
        <v>506</v>
      </c>
      <c r="C32" s="365">
        <v>535.16999999999996</v>
      </c>
      <c r="D32" s="366">
        <v>170.85</v>
      </c>
      <c r="E32" s="366">
        <v>1740.16</v>
      </c>
      <c r="F32" s="369">
        <f t="shared" si="17"/>
        <v>10.185308750365818</v>
      </c>
      <c r="G32" s="368">
        <v>1324</v>
      </c>
      <c r="H32" s="368">
        <v>855.64499999999998</v>
      </c>
      <c r="I32" s="366">
        <v>11153.3045</v>
      </c>
      <c r="J32" s="369">
        <f t="shared" si="18"/>
        <v>13.03496718849523</v>
      </c>
      <c r="K32" s="366">
        <v>101.505</v>
      </c>
      <c r="L32" s="366">
        <v>60.3</v>
      </c>
      <c r="M32" s="366">
        <v>328.63499999999999</v>
      </c>
      <c r="N32" s="369">
        <f t="shared" si="15"/>
        <v>5.45</v>
      </c>
      <c r="O32" s="366">
        <v>34.17</v>
      </c>
      <c r="P32" s="366">
        <v>24.12</v>
      </c>
      <c r="Q32" s="366">
        <v>249.15960000000001</v>
      </c>
      <c r="R32" s="369">
        <f t="shared" si="20"/>
        <v>10.33</v>
      </c>
      <c r="S32" s="366">
        <v>9.0449999999999999</v>
      </c>
      <c r="T32" s="366">
        <v>7.0350000000000001</v>
      </c>
      <c r="U32" s="366">
        <v>74.359949999999998</v>
      </c>
      <c r="V32" s="369">
        <f t="shared" si="19"/>
        <v>10.57</v>
      </c>
      <c r="W32" s="366">
        <f t="shared" si="0"/>
        <v>2003.8900000000003</v>
      </c>
      <c r="X32" s="366">
        <f t="shared" si="0"/>
        <v>1117.9499999999998</v>
      </c>
      <c r="Y32" s="366">
        <f t="shared" si="0"/>
        <v>13545.619050000001</v>
      </c>
      <c r="Z32" s="369">
        <f t="shared" si="16"/>
        <v>12.116480209311689</v>
      </c>
      <c r="AA32" s="370"/>
      <c r="AB32" s="370"/>
    </row>
    <row r="33" spans="1:28" s="371" customFormat="1" ht="15.75">
      <c r="A33" s="364">
        <v>3</v>
      </c>
      <c r="B33" s="364" t="s">
        <v>266</v>
      </c>
      <c r="C33" s="365">
        <v>877.87</v>
      </c>
      <c r="D33" s="366">
        <v>271.35000000000002</v>
      </c>
      <c r="E33" s="366">
        <v>3084.85</v>
      </c>
      <c r="F33" s="369">
        <f t="shared" si="17"/>
        <v>11.36852773171181</v>
      </c>
      <c r="G33" s="368">
        <v>1287</v>
      </c>
      <c r="H33" s="368">
        <v>730.23</v>
      </c>
      <c r="I33" s="366">
        <v>9592.76</v>
      </c>
      <c r="J33" s="369">
        <f t="shared" si="18"/>
        <v>13.136628185640141</v>
      </c>
      <c r="K33" s="366">
        <v>247.23</v>
      </c>
      <c r="L33" s="366">
        <v>60.3</v>
      </c>
      <c r="M33" s="366">
        <v>572.85</v>
      </c>
      <c r="N33" s="369">
        <f t="shared" si="15"/>
        <v>9.5</v>
      </c>
      <c r="O33" s="366">
        <v>10.050000000000001</v>
      </c>
      <c r="P33" s="366">
        <v>10.050000000000001</v>
      </c>
      <c r="Q33" s="366">
        <v>144.72000000000003</v>
      </c>
      <c r="R33" s="369">
        <f t="shared" si="20"/>
        <v>14.400000000000002</v>
      </c>
      <c r="S33" s="366">
        <v>0</v>
      </c>
      <c r="T33" s="366">
        <v>0</v>
      </c>
      <c r="U33" s="366">
        <v>0</v>
      </c>
      <c r="V33" s="369"/>
      <c r="W33" s="366">
        <f t="shared" si="0"/>
        <v>2422.15</v>
      </c>
      <c r="X33" s="366">
        <f t="shared" si="0"/>
        <v>1071.93</v>
      </c>
      <c r="Y33" s="366">
        <f t="shared" si="0"/>
        <v>13395.18</v>
      </c>
      <c r="Z33" s="369">
        <f t="shared" si="16"/>
        <v>12.496319722369931</v>
      </c>
      <c r="AA33" s="370"/>
      <c r="AB33" s="370"/>
    </row>
    <row r="34" spans="1:28" s="371" customFormat="1" ht="15.75">
      <c r="A34" s="364">
        <v>3</v>
      </c>
      <c r="B34" s="364" t="s">
        <v>507</v>
      </c>
      <c r="C34" s="365">
        <v>1236</v>
      </c>
      <c r="D34" s="366">
        <v>928.62</v>
      </c>
      <c r="E34" s="366">
        <v>11043.44</v>
      </c>
      <c r="F34" s="369">
        <f t="shared" si="17"/>
        <v>11.892313325149146</v>
      </c>
      <c r="G34" s="368">
        <v>65.325000000000003</v>
      </c>
      <c r="H34" s="368">
        <v>42.21</v>
      </c>
      <c r="I34" s="366">
        <v>527.625</v>
      </c>
      <c r="J34" s="369">
        <f t="shared" si="18"/>
        <v>12.5</v>
      </c>
      <c r="K34" s="366">
        <v>174.25</v>
      </c>
      <c r="L34" s="366">
        <v>128.125</v>
      </c>
      <c r="M34" s="366">
        <v>1153.125</v>
      </c>
      <c r="N34" s="369">
        <f t="shared" si="15"/>
        <v>9</v>
      </c>
      <c r="O34" s="366">
        <v>6.03</v>
      </c>
      <c r="P34" s="366">
        <v>5.0250000000000004</v>
      </c>
      <c r="Q34" s="366">
        <v>65.325000000000003</v>
      </c>
      <c r="R34" s="369">
        <f t="shared" si="20"/>
        <v>13</v>
      </c>
      <c r="S34" s="366">
        <v>12.06</v>
      </c>
      <c r="T34" s="366">
        <v>8.0399999999999991</v>
      </c>
      <c r="U34" s="366">
        <v>68.339999999999989</v>
      </c>
      <c r="V34" s="369">
        <f t="shared" si="19"/>
        <v>8.5</v>
      </c>
      <c r="W34" s="366">
        <f t="shared" si="0"/>
        <v>1493.665</v>
      </c>
      <c r="X34" s="366">
        <f t="shared" si="0"/>
        <v>1112.02</v>
      </c>
      <c r="Y34" s="366">
        <f t="shared" si="0"/>
        <v>12857.855000000001</v>
      </c>
      <c r="Z34" s="369">
        <f t="shared" si="16"/>
        <v>11.562611283969714</v>
      </c>
      <c r="AA34" s="370"/>
      <c r="AB34" s="370"/>
    </row>
    <row r="35" spans="1:28" s="380" customFormat="1" ht="15.75">
      <c r="A35" s="364">
        <v>3</v>
      </c>
      <c r="B35" s="364" t="s">
        <v>197</v>
      </c>
      <c r="C35" s="365">
        <v>95.474999999999994</v>
      </c>
      <c r="D35" s="366">
        <v>82</v>
      </c>
      <c r="E35" s="366">
        <v>870.52850000000001</v>
      </c>
      <c r="F35" s="369">
        <f t="shared" si="17"/>
        <v>10.616201219512195</v>
      </c>
      <c r="G35" s="368">
        <v>16</v>
      </c>
      <c r="H35" s="368">
        <v>12.06</v>
      </c>
      <c r="I35" s="366">
        <v>142.30800000000002</v>
      </c>
      <c r="J35" s="369">
        <f t="shared" si="18"/>
        <v>11.8</v>
      </c>
      <c r="K35" s="366">
        <v>30.15</v>
      </c>
      <c r="L35" s="366">
        <v>20.100000000000001</v>
      </c>
      <c r="M35" s="366">
        <v>301.5</v>
      </c>
      <c r="N35" s="369">
        <f t="shared" si="15"/>
        <v>14.999999999999998</v>
      </c>
      <c r="O35" s="366">
        <v>1.5075000000000001</v>
      </c>
      <c r="P35" s="366">
        <v>0.50249999999999995</v>
      </c>
      <c r="Q35" s="366">
        <v>6.0299999999999994</v>
      </c>
      <c r="R35" s="369">
        <f t="shared" si="20"/>
        <v>12</v>
      </c>
      <c r="S35" s="366">
        <v>1.5075000000000001</v>
      </c>
      <c r="T35" s="366">
        <v>0.60299999999999998</v>
      </c>
      <c r="U35" s="366">
        <v>15.677999999999999</v>
      </c>
      <c r="V35" s="369">
        <f t="shared" si="19"/>
        <v>26</v>
      </c>
      <c r="W35" s="366">
        <f t="shared" si="0"/>
        <v>144.63999999999999</v>
      </c>
      <c r="X35" s="366">
        <f t="shared" si="0"/>
        <v>115.26549999999999</v>
      </c>
      <c r="Y35" s="366">
        <f t="shared" si="0"/>
        <v>1336.0445</v>
      </c>
      <c r="Z35" s="369">
        <f t="shared" si="16"/>
        <v>11.591018127713845</v>
      </c>
      <c r="AA35" s="379"/>
      <c r="AB35" s="379"/>
    </row>
    <row r="36" spans="1:28" s="382" customFormat="1" ht="15.75">
      <c r="A36" s="364">
        <v>3</v>
      </c>
      <c r="B36" s="364" t="s">
        <v>267</v>
      </c>
      <c r="C36" s="365">
        <v>27.939</v>
      </c>
      <c r="D36" s="366">
        <v>16</v>
      </c>
      <c r="E36" s="366">
        <v>175</v>
      </c>
      <c r="F36" s="369">
        <f t="shared" si="17"/>
        <v>10.9375</v>
      </c>
      <c r="G36" s="368">
        <v>5.3265000000000002</v>
      </c>
      <c r="H36" s="368">
        <v>4.0199999999999996</v>
      </c>
      <c r="I36" s="366">
        <v>41.003999999999991</v>
      </c>
      <c r="J36" s="369">
        <f t="shared" si="18"/>
        <v>10.199999999999999</v>
      </c>
      <c r="K36" s="366">
        <v>10.653</v>
      </c>
      <c r="L36" s="366">
        <v>7.0350000000000001</v>
      </c>
      <c r="M36" s="366">
        <v>57.686999999999998</v>
      </c>
      <c r="N36" s="369">
        <f t="shared" si="15"/>
        <v>8.1999999999999993</v>
      </c>
      <c r="O36" s="366">
        <v>1.5075000000000001</v>
      </c>
      <c r="P36" s="366">
        <v>1.0049999999999999</v>
      </c>
      <c r="Q36" s="366">
        <v>5.4269999999999996</v>
      </c>
      <c r="R36" s="369">
        <f t="shared" si="20"/>
        <v>5.4</v>
      </c>
      <c r="S36" s="366">
        <v>0</v>
      </c>
      <c r="T36" s="366">
        <v>0</v>
      </c>
      <c r="U36" s="366">
        <v>0</v>
      </c>
      <c r="V36" s="369"/>
      <c r="W36" s="366">
        <f t="shared" si="0"/>
        <v>45.426000000000002</v>
      </c>
      <c r="X36" s="366">
        <f t="shared" si="0"/>
        <v>28.06</v>
      </c>
      <c r="Y36" s="366">
        <f t="shared" si="0"/>
        <v>279.11799999999999</v>
      </c>
      <c r="Z36" s="369">
        <f t="shared" si="16"/>
        <v>9.9471846044191015</v>
      </c>
      <c r="AA36" s="381"/>
      <c r="AB36" s="381"/>
    </row>
    <row r="37" spans="1:28" ht="15.75">
      <c r="A37" s="364">
        <v>3</v>
      </c>
      <c r="B37" s="364" t="s">
        <v>268</v>
      </c>
      <c r="C37" s="365">
        <v>25</v>
      </c>
      <c r="D37" s="366">
        <v>15</v>
      </c>
      <c r="E37" s="366">
        <v>157</v>
      </c>
      <c r="F37" s="369">
        <f t="shared" si="17"/>
        <v>10.466666666666667</v>
      </c>
      <c r="G37" s="368">
        <v>10</v>
      </c>
      <c r="H37" s="368">
        <v>7</v>
      </c>
      <c r="I37" s="366">
        <v>68.135999999999996</v>
      </c>
      <c r="J37" s="369">
        <f t="shared" si="18"/>
        <v>9.7337142857142851</v>
      </c>
      <c r="K37" s="366">
        <v>85.424999999999997</v>
      </c>
      <c r="L37" s="366">
        <v>71.355000000000004</v>
      </c>
      <c r="M37" s="366">
        <v>549.43350000000009</v>
      </c>
      <c r="N37" s="369">
        <f t="shared" si="15"/>
        <v>7.7000000000000011</v>
      </c>
      <c r="O37" s="366">
        <v>11.055</v>
      </c>
      <c r="P37" s="366">
        <v>10.050000000000001</v>
      </c>
      <c r="Q37" s="366">
        <v>66.33</v>
      </c>
      <c r="R37" s="369">
        <f t="shared" si="20"/>
        <v>6.6</v>
      </c>
      <c r="S37" s="366">
        <v>15.074999999999999</v>
      </c>
      <c r="T37" s="366">
        <v>10.050000000000001</v>
      </c>
      <c r="U37" s="366">
        <v>60.300000000000004</v>
      </c>
      <c r="V37" s="369">
        <f t="shared" si="19"/>
        <v>6</v>
      </c>
      <c r="W37" s="366">
        <f t="shared" ref="W37:Y68" si="21">C37+G37+K37+O37+S37</f>
        <v>146.55499999999998</v>
      </c>
      <c r="X37" s="366">
        <f t="shared" si="21"/>
        <v>113.455</v>
      </c>
      <c r="Y37" s="366">
        <f t="shared" si="21"/>
        <v>901.19950000000006</v>
      </c>
      <c r="Z37" s="369">
        <f t="shared" si="16"/>
        <v>7.9432329998677895</v>
      </c>
    </row>
    <row r="38" spans="1:28" s="371" customFormat="1" ht="15.75">
      <c r="A38" s="364">
        <v>3</v>
      </c>
      <c r="B38" s="364" t="s">
        <v>201</v>
      </c>
      <c r="C38" s="365">
        <v>280.48</v>
      </c>
      <c r="D38" s="366">
        <v>151.5</v>
      </c>
      <c r="E38" s="366">
        <v>1696.8</v>
      </c>
      <c r="F38" s="369">
        <f t="shared" si="17"/>
        <v>11.2</v>
      </c>
      <c r="G38" s="368">
        <v>43.215000000000003</v>
      </c>
      <c r="H38" s="368">
        <v>20.100000000000001</v>
      </c>
      <c r="I38" s="366">
        <v>229.14000000000001</v>
      </c>
      <c r="J38" s="369">
        <f t="shared" si="18"/>
        <v>11.4</v>
      </c>
      <c r="K38" s="366">
        <v>149.04</v>
      </c>
      <c r="L38" s="366">
        <v>41.4</v>
      </c>
      <c r="M38" s="366">
        <v>419.38200000000001</v>
      </c>
      <c r="N38" s="369">
        <f t="shared" si="15"/>
        <v>10.130000000000001</v>
      </c>
      <c r="O38" s="366">
        <v>15.074999999999999</v>
      </c>
      <c r="P38" s="366">
        <v>14.07</v>
      </c>
      <c r="Q38" s="366">
        <v>147.73500000000001</v>
      </c>
      <c r="R38" s="369">
        <f t="shared" si="20"/>
        <v>10.5</v>
      </c>
      <c r="S38" s="366">
        <v>19.094999999999999</v>
      </c>
      <c r="T38" s="366">
        <v>9.0449999999999999</v>
      </c>
      <c r="U38" s="366">
        <v>63.314999999999998</v>
      </c>
      <c r="V38" s="369">
        <f t="shared" si="19"/>
        <v>7</v>
      </c>
      <c r="W38" s="366">
        <f t="shared" si="21"/>
        <v>506.90499999999997</v>
      </c>
      <c r="X38" s="366">
        <f t="shared" si="21"/>
        <v>236.11499999999998</v>
      </c>
      <c r="Y38" s="366">
        <f t="shared" si="21"/>
        <v>2556.3720000000003</v>
      </c>
      <c r="Z38" s="369">
        <f t="shared" si="16"/>
        <v>10.8268089702052</v>
      </c>
      <c r="AA38" s="370"/>
      <c r="AB38" s="370"/>
    </row>
    <row r="39" spans="1:28" s="371" customFormat="1" ht="15.75">
      <c r="A39" s="364">
        <v>3</v>
      </c>
      <c r="B39" s="383" t="s">
        <v>191</v>
      </c>
      <c r="C39" s="365">
        <f>542.7+200</f>
        <v>742.7</v>
      </c>
      <c r="D39" s="366">
        <v>318.54000000000002</v>
      </c>
      <c r="E39" s="366">
        <v>3595.4</v>
      </c>
      <c r="F39" s="369">
        <f t="shared" si="17"/>
        <v>11.287122496389777</v>
      </c>
      <c r="G39" s="368">
        <v>29.145</v>
      </c>
      <c r="H39" s="368">
        <v>29.145</v>
      </c>
      <c r="I39" s="366">
        <v>375.97050000000002</v>
      </c>
      <c r="J39" s="369">
        <f t="shared" si="18"/>
        <v>12.9</v>
      </c>
      <c r="K39" s="366">
        <v>119.13</v>
      </c>
      <c r="L39" s="366">
        <v>106.59</v>
      </c>
      <c r="M39" s="366">
        <v>991.28700000000015</v>
      </c>
      <c r="N39" s="369">
        <f t="shared" si="15"/>
        <v>9.3000000000000007</v>
      </c>
      <c r="O39" s="366">
        <v>25.125</v>
      </c>
      <c r="P39" s="366">
        <v>24.12</v>
      </c>
      <c r="Q39" s="366">
        <v>317.66040000000004</v>
      </c>
      <c r="R39" s="369">
        <f t="shared" si="20"/>
        <v>13.170000000000002</v>
      </c>
      <c r="S39" s="366">
        <v>45.225000000000001</v>
      </c>
      <c r="T39" s="366">
        <v>40.200000000000003</v>
      </c>
      <c r="U39" s="366">
        <v>422.1</v>
      </c>
      <c r="V39" s="369">
        <f t="shared" si="19"/>
        <v>10.5</v>
      </c>
      <c r="W39" s="366">
        <f t="shared" si="21"/>
        <v>961.32500000000005</v>
      </c>
      <c r="X39" s="366">
        <f t="shared" si="21"/>
        <v>518.59500000000003</v>
      </c>
      <c r="Y39" s="366">
        <f t="shared" si="21"/>
        <v>5702.4179000000004</v>
      </c>
      <c r="Z39" s="369">
        <f t="shared" si="16"/>
        <v>10.995898340709031</v>
      </c>
      <c r="AA39" s="370"/>
      <c r="AB39" s="370"/>
    </row>
    <row r="40" spans="1:28" s="371" customFormat="1" ht="15.75">
      <c r="A40" s="364">
        <v>3</v>
      </c>
      <c r="B40" s="383" t="s">
        <v>508</v>
      </c>
      <c r="C40" s="365">
        <f>118.755</f>
        <v>118.755</v>
      </c>
      <c r="D40" s="366">
        <v>69.02</v>
      </c>
      <c r="E40" s="366">
        <v>655.68999999999994</v>
      </c>
      <c r="F40" s="369">
        <f t="shared" si="17"/>
        <v>9.5</v>
      </c>
      <c r="G40" s="368">
        <v>7.5374999999999996</v>
      </c>
      <c r="H40" s="368">
        <v>6.2309999999999999</v>
      </c>
      <c r="I40" s="366">
        <v>60.440699999999993</v>
      </c>
      <c r="J40" s="369">
        <f t="shared" si="18"/>
        <v>9.6999999999999993</v>
      </c>
      <c r="K40" s="366">
        <v>435.3175</v>
      </c>
      <c r="L40" s="366">
        <v>46.125</v>
      </c>
      <c r="M40" s="366">
        <v>392.0625</v>
      </c>
      <c r="N40" s="369">
        <f t="shared" si="15"/>
        <v>8.5</v>
      </c>
      <c r="O40" s="366">
        <v>7.0350000000000001</v>
      </c>
      <c r="P40" s="366">
        <v>7.0350000000000001</v>
      </c>
      <c r="Q40" s="366">
        <v>56.28</v>
      </c>
      <c r="R40" s="369">
        <f t="shared" si="20"/>
        <v>8</v>
      </c>
      <c r="S40" s="366">
        <v>13.065</v>
      </c>
      <c r="T40" s="366">
        <v>11.055</v>
      </c>
      <c r="U40" s="366">
        <v>88.44</v>
      </c>
      <c r="V40" s="369">
        <f t="shared" si="19"/>
        <v>8</v>
      </c>
      <c r="W40" s="366">
        <f t="shared" si="21"/>
        <v>581.71</v>
      </c>
      <c r="X40" s="366">
        <f t="shared" si="21"/>
        <v>139.46600000000001</v>
      </c>
      <c r="Y40" s="366">
        <f t="shared" si="21"/>
        <v>1252.9132</v>
      </c>
      <c r="Z40" s="369">
        <f t="shared" si="16"/>
        <v>8.9836461933374441</v>
      </c>
      <c r="AA40" s="370"/>
      <c r="AB40" s="370"/>
    </row>
    <row r="41" spans="1:28" s="371" customFormat="1" ht="15.75">
      <c r="A41" s="364">
        <v>3</v>
      </c>
      <c r="B41" s="383" t="s">
        <v>269</v>
      </c>
      <c r="C41" s="365">
        <v>185.22499999999999</v>
      </c>
      <c r="D41" s="366">
        <v>101.05</v>
      </c>
      <c r="E41" s="366">
        <v>967.18499999999995</v>
      </c>
      <c r="F41" s="369">
        <f t="shared" si="17"/>
        <v>9.5713508164275112</v>
      </c>
      <c r="G41" s="368">
        <v>0</v>
      </c>
      <c r="H41" s="368">
        <v>0</v>
      </c>
      <c r="I41" s="366">
        <v>0</v>
      </c>
      <c r="J41" s="369"/>
      <c r="K41" s="366">
        <v>46.69</v>
      </c>
      <c r="L41" s="366">
        <v>18.399999999999999</v>
      </c>
      <c r="M41" s="366">
        <v>119.6</v>
      </c>
      <c r="N41" s="369">
        <f t="shared" si="15"/>
        <v>6.5</v>
      </c>
      <c r="O41" s="366">
        <v>0</v>
      </c>
      <c r="P41" s="366">
        <v>0</v>
      </c>
      <c r="Q41" s="366">
        <v>0</v>
      </c>
      <c r="R41" s="369"/>
      <c r="S41" s="366">
        <v>0</v>
      </c>
      <c r="T41" s="366">
        <v>0</v>
      </c>
      <c r="U41" s="366">
        <v>0</v>
      </c>
      <c r="V41" s="369"/>
      <c r="W41" s="366">
        <f t="shared" si="21"/>
        <v>231.91499999999999</v>
      </c>
      <c r="X41" s="366">
        <f t="shared" si="21"/>
        <v>119.44999999999999</v>
      </c>
      <c r="Y41" s="366">
        <f t="shared" si="21"/>
        <v>1086.7849999999999</v>
      </c>
      <c r="Z41" s="369">
        <f t="shared" si="16"/>
        <v>9.0982419422352443</v>
      </c>
      <c r="AA41" s="370"/>
      <c r="AB41" s="370"/>
    </row>
    <row r="42" spans="1:28" s="378" customFormat="1" ht="15.75">
      <c r="A42" s="372"/>
      <c r="B42" s="372" t="s">
        <v>509</v>
      </c>
      <c r="C42" s="373">
        <f>SUM(C29:C41)</f>
        <v>4565.759</v>
      </c>
      <c r="D42" s="374">
        <f t="shared" ref="D42:E42" si="22">SUM(D29:D41)</f>
        <v>2450.5550000000003</v>
      </c>
      <c r="E42" s="374">
        <f t="shared" si="22"/>
        <v>26988.331500000004</v>
      </c>
      <c r="F42" s="375">
        <f t="shared" si="17"/>
        <v>11.013150694434527</v>
      </c>
      <c r="G42" s="376">
        <f>SUM(G29:G41)</f>
        <v>2861.9539999999997</v>
      </c>
      <c r="H42" s="376">
        <f>SUM(H29:H41)</f>
        <v>1753.4909999999998</v>
      </c>
      <c r="I42" s="374">
        <f>SUM(I29:I41)</f>
        <v>22579.548699999999</v>
      </c>
      <c r="J42" s="375">
        <f t="shared" si="18"/>
        <v>12.876911657944069</v>
      </c>
      <c r="K42" s="374">
        <f t="shared" ref="K42:M42" si="23">SUM(K29:K41)</f>
        <v>1571.8404999999998</v>
      </c>
      <c r="L42" s="374">
        <f t="shared" si="23"/>
        <v>709.78000000000009</v>
      </c>
      <c r="M42" s="374">
        <f t="shared" si="23"/>
        <v>5818.7720000000008</v>
      </c>
      <c r="N42" s="375">
        <f t="shared" si="15"/>
        <v>8.1979937445405628</v>
      </c>
      <c r="O42" s="374">
        <f>SUM(O29:O41)</f>
        <v>122.61</v>
      </c>
      <c r="P42" s="374">
        <f>SUM(P29:P41)</f>
        <v>101.0025</v>
      </c>
      <c r="Q42" s="374">
        <f>SUM(Q29:Q41)</f>
        <v>1103.8920000000001</v>
      </c>
      <c r="R42" s="375">
        <f t="shared" si="20"/>
        <v>10.929353233830847</v>
      </c>
      <c r="S42" s="374">
        <f>SUM(S29:S41)</f>
        <v>155.0925</v>
      </c>
      <c r="T42" s="374">
        <f>SUM(T29:T41)</f>
        <v>119.19300000000001</v>
      </c>
      <c r="U42" s="374">
        <f>SUM(U29:U41)</f>
        <v>997.55295000000001</v>
      </c>
      <c r="V42" s="375">
        <f t="shared" si="19"/>
        <v>8.3692242833052273</v>
      </c>
      <c r="W42" s="374">
        <f t="shared" si="21"/>
        <v>9277.2560000000012</v>
      </c>
      <c r="X42" s="374">
        <f t="shared" si="21"/>
        <v>5134.0214999999998</v>
      </c>
      <c r="Y42" s="374">
        <f t="shared" si="21"/>
        <v>57488.097149999994</v>
      </c>
      <c r="Z42" s="369">
        <f t="shared" si="16"/>
        <v>11.197478847722005</v>
      </c>
      <c r="AA42" s="377"/>
      <c r="AB42" s="377"/>
    </row>
    <row r="43" spans="1:28" s="371" customFormat="1" ht="15.75">
      <c r="A43" s="364" t="s">
        <v>271</v>
      </c>
      <c r="B43" s="383" t="s">
        <v>192</v>
      </c>
      <c r="C43" s="365">
        <v>1125</v>
      </c>
      <c r="D43" s="366">
        <v>858.8</v>
      </c>
      <c r="E43" s="366">
        <v>9399.2000000000007</v>
      </c>
      <c r="F43" s="369">
        <f t="shared" si="17"/>
        <v>10.944573823940383</v>
      </c>
      <c r="G43" s="368">
        <v>45</v>
      </c>
      <c r="H43" s="368">
        <v>32.662500000000001</v>
      </c>
      <c r="I43" s="366">
        <v>269.4425</v>
      </c>
      <c r="J43" s="369">
        <f t="shared" si="18"/>
        <v>8.2492920015308062</v>
      </c>
      <c r="K43" s="366">
        <v>81.599999999999994</v>
      </c>
      <c r="L43" s="366">
        <v>71.400000000000006</v>
      </c>
      <c r="M43" s="366">
        <v>499.80000000000007</v>
      </c>
      <c r="N43" s="369">
        <f t="shared" si="15"/>
        <v>7</v>
      </c>
      <c r="O43" s="366">
        <v>8.0399999999999991</v>
      </c>
      <c r="P43" s="366">
        <v>7.0350000000000001</v>
      </c>
      <c r="Q43" s="366">
        <v>49.315350000000002</v>
      </c>
      <c r="R43" s="369">
        <f t="shared" si="20"/>
        <v>7.01</v>
      </c>
      <c r="S43" s="366">
        <v>15.074999999999999</v>
      </c>
      <c r="T43" s="366">
        <v>12.06</v>
      </c>
      <c r="U43" s="366">
        <v>92.862000000000009</v>
      </c>
      <c r="V43" s="369">
        <f t="shared" si="19"/>
        <v>7.7</v>
      </c>
      <c r="W43" s="366">
        <f t="shared" si="21"/>
        <v>1274.7149999999999</v>
      </c>
      <c r="X43" s="366">
        <f t="shared" si="21"/>
        <v>981.95749999999987</v>
      </c>
      <c r="Y43" s="366">
        <f t="shared" si="21"/>
        <v>10310.619849999999</v>
      </c>
      <c r="Z43" s="369">
        <f t="shared" si="16"/>
        <v>10.500067314522269</v>
      </c>
      <c r="AA43" s="370"/>
      <c r="AB43" s="370"/>
    </row>
    <row r="44" spans="1:28" s="371" customFormat="1" ht="15.75">
      <c r="A44" s="364" t="s">
        <v>271</v>
      </c>
      <c r="B44" s="383" t="s">
        <v>198</v>
      </c>
      <c r="C44" s="365">
        <f>301+200</f>
        <v>501</v>
      </c>
      <c r="D44" s="366">
        <v>101</v>
      </c>
      <c r="E44" s="366">
        <v>1004</v>
      </c>
      <c r="F44" s="369">
        <f t="shared" si="17"/>
        <v>9.9405940594059405</v>
      </c>
      <c r="G44" s="368">
        <v>45</v>
      </c>
      <c r="H44" s="368">
        <v>28.14</v>
      </c>
      <c r="I44" s="366">
        <v>263.56200000000001</v>
      </c>
      <c r="J44" s="369">
        <f t="shared" si="18"/>
        <v>9.3660980810234538</v>
      </c>
      <c r="K44" s="366">
        <v>44</v>
      </c>
      <c r="L44" s="366">
        <v>39.6</v>
      </c>
      <c r="M44" s="366">
        <v>237.60000000000002</v>
      </c>
      <c r="N44" s="369">
        <f t="shared" si="15"/>
        <v>6</v>
      </c>
      <c r="O44" s="366">
        <v>0</v>
      </c>
      <c r="P44" s="366">
        <v>0</v>
      </c>
      <c r="Q44" s="366">
        <v>0</v>
      </c>
      <c r="R44" s="369"/>
      <c r="S44" s="366">
        <v>36.18</v>
      </c>
      <c r="T44" s="366">
        <v>30.15</v>
      </c>
      <c r="U44" s="366">
        <v>217.07999999999998</v>
      </c>
      <c r="V44" s="369">
        <f t="shared" si="19"/>
        <v>7.2</v>
      </c>
      <c r="W44" s="366">
        <f t="shared" si="21"/>
        <v>626.17999999999995</v>
      </c>
      <c r="X44" s="366">
        <f t="shared" si="21"/>
        <v>198.89</v>
      </c>
      <c r="Y44" s="366">
        <f t="shared" si="21"/>
        <v>1722.2419999999997</v>
      </c>
      <c r="Z44" s="369">
        <f t="shared" si="16"/>
        <v>8.6592689426316038</v>
      </c>
      <c r="AA44" s="370"/>
      <c r="AB44" s="370"/>
    </row>
    <row r="45" spans="1:28" s="371" customFormat="1" ht="15.75">
      <c r="A45" s="364" t="s">
        <v>271</v>
      </c>
      <c r="B45" s="383" t="s">
        <v>211</v>
      </c>
      <c r="C45" s="365">
        <f>1287+300</f>
        <v>1587</v>
      </c>
      <c r="D45" s="366">
        <v>1011</v>
      </c>
      <c r="E45" s="366">
        <v>9682.1749999999993</v>
      </c>
      <c r="F45" s="369">
        <f t="shared" si="17"/>
        <v>9.5768298714144411</v>
      </c>
      <c r="G45" s="368">
        <v>80.400000000000006</v>
      </c>
      <c r="H45" s="368">
        <v>35.174999999999997</v>
      </c>
      <c r="I45" s="366">
        <v>313.0575</v>
      </c>
      <c r="J45" s="369">
        <f t="shared" si="18"/>
        <v>8.9</v>
      </c>
      <c r="K45" s="366">
        <v>209.04</v>
      </c>
      <c r="L45" s="366">
        <v>105.52500000000001</v>
      </c>
      <c r="M45" s="366">
        <v>765.05625000000009</v>
      </c>
      <c r="N45" s="369">
        <f t="shared" si="15"/>
        <v>7.2500000000000009</v>
      </c>
      <c r="O45" s="366">
        <v>22.11</v>
      </c>
      <c r="P45" s="366">
        <v>18.09</v>
      </c>
      <c r="Q45" s="366">
        <v>198.99</v>
      </c>
      <c r="R45" s="369">
        <f t="shared" si="20"/>
        <v>11</v>
      </c>
      <c r="S45" s="366">
        <v>30.15</v>
      </c>
      <c r="T45" s="366">
        <v>22.11</v>
      </c>
      <c r="U45" s="366">
        <v>269.2998</v>
      </c>
      <c r="V45" s="369">
        <f t="shared" si="19"/>
        <v>12.18</v>
      </c>
      <c r="W45" s="366">
        <f t="shared" si="21"/>
        <v>1928.7</v>
      </c>
      <c r="X45" s="366">
        <f t="shared" si="21"/>
        <v>1191.8999999999999</v>
      </c>
      <c r="Y45" s="366">
        <f t="shared" si="21"/>
        <v>11228.57855</v>
      </c>
      <c r="Z45" s="369">
        <f t="shared" si="16"/>
        <v>9.4207387784210095</v>
      </c>
      <c r="AA45" s="370"/>
      <c r="AB45" s="370"/>
    </row>
    <row r="46" spans="1:28" s="371" customFormat="1" ht="15.75">
      <c r="A46" s="364" t="s">
        <v>271</v>
      </c>
      <c r="B46" s="383" t="s">
        <v>194</v>
      </c>
      <c r="C46" s="365">
        <f>867+100</f>
        <v>967</v>
      </c>
      <c r="D46" s="366">
        <v>524</v>
      </c>
      <c r="E46" s="366">
        <v>5692.81</v>
      </c>
      <c r="F46" s="369">
        <f t="shared" si="17"/>
        <v>10.864141221374046</v>
      </c>
      <c r="G46" s="368">
        <v>5</v>
      </c>
      <c r="H46" s="368">
        <v>3</v>
      </c>
      <c r="I46" s="366">
        <v>28</v>
      </c>
      <c r="J46" s="369">
        <f t="shared" si="18"/>
        <v>9.3333333333333339</v>
      </c>
      <c r="K46" s="366">
        <v>21</v>
      </c>
      <c r="L46" s="366">
        <v>13.65</v>
      </c>
      <c r="M46" s="366">
        <v>115.47900000000001</v>
      </c>
      <c r="N46" s="369">
        <f t="shared" si="15"/>
        <v>8.4600000000000009</v>
      </c>
      <c r="O46" s="366">
        <v>12.06</v>
      </c>
      <c r="P46" s="366">
        <v>10.050000000000001</v>
      </c>
      <c r="Q46" s="366">
        <v>100.5</v>
      </c>
      <c r="R46" s="369">
        <f t="shared" si="20"/>
        <v>10</v>
      </c>
      <c r="S46" s="366">
        <v>16.079999999999998</v>
      </c>
      <c r="T46" s="366">
        <v>13.065</v>
      </c>
      <c r="U46" s="366">
        <v>120.58995</v>
      </c>
      <c r="V46" s="369">
        <f t="shared" si="19"/>
        <v>9.23</v>
      </c>
      <c r="W46" s="366">
        <f t="shared" si="21"/>
        <v>1021.14</v>
      </c>
      <c r="X46" s="366">
        <f t="shared" si="21"/>
        <v>563.76499999999999</v>
      </c>
      <c r="Y46" s="366">
        <f t="shared" si="21"/>
        <v>6057.3789500000003</v>
      </c>
      <c r="Z46" s="369">
        <f t="shared" si="16"/>
        <v>10.744510478656888</v>
      </c>
      <c r="AA46" s="370"/>
      <c r="AB46" s="370"/>
    </row>
    <row r="47" spans="1:28" s="371" customFormat="1" ht="15.75">
      <c r="A47" s="364" t="s">
        <v>271</v>
      </c>
      <c r="B47" s="383" t="s">
        <v>204</v>
      </c>
      <c r="C47" s="365">
        <v>733.65</v>
      </c>
      <c r="D47" s="366">
        <v>386.92500000000001</v>
      </c>
      <c r="E47" s="366">
        <v>3850.17</v>
      </c>
      <c r="F47" s="369">
        <f t="shared" si="17"/>
        <v>9.9506881178522963</v>
      </c>
      <c r="G47" s="368">
        <v>523.6</v>
      </c>
      <c r="H47" s="368">
        <v>381.9</v>
      </c>
      <c r="I47" s="366">
        <v>3217.01</v>
      </c>
      <c r="J47" s="369">
        <f t="shared" si="18"/>
        <v>8.4236973029588906</v>
      </c>
      <c r="K47" s="366">
        <v>155.77500000000001</v>
      </c>
      <c r="L47" s="366">
        <v>98.49</v>
      </c>
      <c r="M47" s="366">
        <v>609.65309999999999</v>
      </c>
      <c r="N47" s="369">
        <f t="shared" si="15"/>
        <v>6.19</v>
      </c>
      <c r="O47" s="366">
        <v>12.06</v>
      </c>
      <c r="P47" s="366">
        <v>10.050000000000001</v>
      </c>
      <c r="Q47" s="366">
        <v>100.5</v>
      </c>
      <c r="R47" s="369">
        <f t="shared" si="20"/>
        <v>10</v>
      </c>
      <c r="S47" s="366">
        <v>16.079999999999998</v>
      </c>
      <c r="T47" s="366">
        <v>13.065</v>
      </c>
      <c r="U47" s="366">
        <v>120.58995</v>
      </c>
      <c r="V47" s="369">
        <f t="shared" si="19"/>
        <v>9.23</v>
      </c>
      <c r="W47" s="366">
        <f t="shared" si="21"/>
        <v>1441.165</v>
      </c>
      <c r="X47" s="366">
        <f t="shared" si="21"/>
        <v>890.43000000000006</v>
      </c>
      <c r="Y47" s="366">
        <f t="shared" si="21"/>
        <v>7897.9230499999994</v>
      </c>
      <c r="Z47" s="369">
        <f t="shared" si="16"/>
        <v>8.8697854407421115</v>
      </c>
      <c r="AA47" s="370"/>
      <c r="AB47" s="370"/>
    </row>
    <row r="48" spans="1:28" s="371" customFormat="1" ht="15.75">
      <c r="A48" s="364" t="s">
        <v>271</v>
      </c>
      <c r="B48" s="383" t="s">
        <v>510</v>
      </c>
      <c r="C48" s="365">
        <f>1492.74+300</f>
        <v>1792.74</v>
      </c>
      <c r="D48" s="366">
        <v>1282.7</v>
      </c>
      <c r="E48" s="366">
        <v>14072.57</v>
      </c>
      <c r="F48" s="369">
        <f t="shared" si="17"/>
        <v>10.971053247056988</v>
      </c>
      <c r="G48" s="368">
        <v>22.11</v>
      </c>
      <c r="H48" s="368">
        <v>19.094999999999999</v>
      </c>
      <c r="I48" s="366">
        <v>185.22149999999996</v>
      </c>
      <c r="J48" s="369">
        <f t="shared" si="18"/>
        <v>9.6999999999999993</v>
      </c>
      <c r="K48" s="366">
        <v>94.394999999999996</v>
      </c>
      <c r="L48" s="366">
        <v>69.02</v>
      </c>
      <c r="M48" s="366">
        <v>428.61419999999998</v>
      </c>
      <c r="N48" s="369">
        <f t="shared" si="15"/>
        <v>6.21</v>
      </c>
      <c r="O48" s="366">
        <v>20.100000000000001</v>
      </c>
      <c r="P48" s="366">
        <v>20.100000000000001</v>
      </c>
      <c r="Q48" s="366">
        <v>209.04000000000002</v>
      </c>
      <c r="R48" s="369">
        <f t="shared" si="20"/>
        <v>10.4</v>
      </c>
      <c r="S48" s="366">
        <v>55</v>
      </c>
      <c r="T48" s="366">
        <v>32.159999999999997</v>
      </c>
      <c r="U48" s="366">
        <v>289.43999999999994</v>
      </c>
      <c r="V48" s="369">
        <f t="shared" si="19"/>
        <v>9</v>
      </c>
      <c r="W48" s="366">
        <f t="shared" si="21"/>
        <v>1984.3449999999998</v>
      </c>
      <c r="X48" s="366">
        <f t="shared" si="21"/>
        <v>1423.075</v>
      </c>
      <c r="Y48" s="366">
        <f t="shared" si="21"/>
        <v>15184.885700000001</v>
      </c>
      <c r="Z48" s="369">
        <f t="shared" si="16"/>
        <v>10.670474641181947</v>
      </c>
      <c r="AA48" s="370"/>
      <c r="AB48" s="370"/>
    </row>
    <row r="49" spans="1:28" s="371" customFormat="1" ht="15.75">
      <c r="A49" s="364" t="s">
        <v>271</v>
      </c>
      <c r="B49" s="364" t="s">
        <v>272</v>
      </c>
      <c r="C49" s="365"/>
      <c r="D49" s="366"/>
      <c r="E49" s="366"/>
      <c r="F49" s="369"/>
      <c r="G49" s="368"/>
      <c r="H49" s="368"/>
      <c r="I49" s="366"/>
      <c r="J49" s="369"/>
      <c r="K49" s="366"/>
      <c r="L49" s="366"/>
      <c r="M49" s="366"/>
      <c r="N49" s="369"/>
      <c r="O49" s="366"/>
      <c r="P49" s="366"/>
      <c r="Q49" s="366"/>
      <c r="R49" s="369"/>
      <c r="S49" s="366"/>
      <c r="T49" s="366"/>
      <c r="U49" s="366"/>
      <c r="V49" s="369"/>
      <c r="W49" s="366">
        <f t="shared" si="21"/>
        <v>0</v>
      </c>
      <c r="X49" s="366">
        <f t="shared" si="21"/>
        <v>0</v>
      </c>
      <c r="Y49" s="366">
        <f t="shared" si="21"/>
        <v>0</v>
      </c>
      <c r="Z49" s="369"/>
      <c r="AA49" s="370"/>
      <c r="AB49" s="370"/>
    </row>
    <row r="50" spans="1:28" s="382" customFormat="1" ht="15.75">
      <c r="A50" s="364" t="s">
        <v>271</v>
      </c>
      <c r="B50" s="364" t="s">
        <v>273</v>
      </c>
      <c r="C50" s="365"/>
      <c r="D50" s="366"/>
      <c r="E50" s="366"/>
      <c r="F50" s="369"/>
      <c r="G50" s="368"/>
      <c r="H50" s="368"/>
      <c r="I50" s="366"/>
      <c r="J50" s="369"/>
      <c r="K50" s="366"/>
      <c r="L50" s="366"/>
      <c r="M50" s="366"/>
      <c r="N50" s="369"/>
      <c r="O50" s="366"/>
      <c r="P50" s="366"/>
      <c r="Q50" s="366"/>
      <c r="R50" s="369"/>
      <c r="S50" s="366"/>
      <c r="T50" s="366"/>
      <c r="U50" s="366"/>
      <c r="V50" s="369"/>
      <c r="W50" s="366">
        <f t="shared" si="21"/>
        <v>0</v>
      </c>
      <c r="X50" s="366">
        <f t="shared" si="21"/>
        <v>0</v>
      </c>
      <c r="Y50" s="366">
        <f t="shared" si="21"/>
        <v>0</v>
      </c>
      <c r="Z50" s="369"/>
      <c r="AA50" s="381"/>
      <c r="AB50" s="381"/>
    </row>
    <row r="51" spans="1:28" ht="15.75">
      <c r="A51" s="364" t="s">
        <v>271</v>
      </c>
      <c r="B51" s="364" t="s">
        <v>200</v>
      </c>
      <c r="C51" s="384">
        <v>462.58</v>
      </c>
      <c r="D51" s="366">
        <v>203.01</v>
      </c>
      <c r="E51" s="366">
        <v>1583.4779999999998</v>
      </c>
      <c r="F51" s="369">
        <f t="shared" ref="F51:F59" si="24">E51/D51</f>
        <v>7.8</v>
      </c>
      <c r="G51" s="368">
        <v>102.51</v>
      </c>
      <c r="H51" s="368">
        <v>45.225000000000001</v>
      </c>
      <c r="I51" s="366">
        <v>343.71</v>
      </c>
      <c r="J51" s="369">
        <f t="shared" si="18"/>
        <v>7.6</v>
      </c>
      <c r="K51" s="366">
        <v>56.28</v>
      </c>
      <c r="L51" s="366">
        <v>22.11</v>
      </c>
      <c r="M51" s="366">
        <v>165.82499999999999</v>
      </c>
      <c r="N51" s="369">
        <f t="shared" si="15"/>
        <v>7.5</v>
      </c>
      <c r="O51" s="366">
        <v>16.079999999999998</v>
      </c>
      <c r="P51" s="366">
        <v>5.0250000000000004</v>
      </c>
      <c r="Q51" s="366">
        <v>35.175000000000004</v>
      </c>
      <c r="R51" s="369">
        <f t="shared" si="20"/>
        <v>7</v>
      </c>
      <c r="S51" s="366">
        <v>20.100000000000001</v>
      </c>
      <c r="T51" s="366">
        <v>7.0350000000000001</v>
      </c>
      <c r="U51" s="366">
        <v>45.235050000000001</v>
      </c>
      <c r="V51" s="369">
        <f t="shared" si="19"/>
        <v>6.43</v>
      </c>
      <c r="W51" s="366">
        <f t="shared" si="21"/>
        <v>657.55000000000007</v>
      </c>
      <c r="X51" s="366">
        <f t="shared" si="21"/>
        <v>282.40499999999997</v>
      </c>
      <c r="Y51" s="366">
        <f t="shared" si="21"/>
        <v>2173.4230500000003</v>
      </c>
      <c r="Z51" s="369">
        <f t="shared" si="16"/>
        <v>7.6961209964412829</v>
      </c>
    </row>
    <row r="52" spans="1:28" s="380" customFormat="1" ht="15.75">
      <c r="A52" s="364" t="s">
        <v>271</v>
      </c>
      <c r="B52" s="364" t="s">
        <v>188</v>
      </c>
      <c r="C52" s="384">
        <f>301+250</f>
        <v>551</v>
      </c>
      <c r="D52" s="385">
        <v>204</v>
      </c>
      <c r="E52" s="385">
        <v>2114</v>
      </c>
      <c r="F52" s="369">
        <f t="shared" si="24"/>
        <v>10.362745098039216</v>
      </c>
      <c r="G52" s="386">
        <v>17.085000000000001</v>
      </c>
      <c r="H52" s="386">
        <v>13.065</v>
      </c>
      <c r="I52" s="385">
        <v>47.033999999999999</v>
      </c>
      <c r="J52" s="369">
        <f t="shared" si="18"/>
        <v>3.6</v>
      </c>
      <c r="K52" s="385">
        <v>65.599999999999994</v>
      </c>
      <c r="L52" s="385">
        <v>19.475000000000001</v>
      </c>
      <c r="M52" s="385">
        <v>56.282750000000007</v>
      </c>
      <c r="N52" s="369">
        <f t="shared" si="15"/>
        <v>2.89</v>
      </c>
      <c r="O52" s="385">
        <v>29.145</v>
      </c>
      <c r="P52" s="385">
        <v>15.074999999999999</v>
      </c>
      <c r="Q52" s="385">
        <v>64.370249999999984</v>
      </c>
      <c r="R52" s="369">
        <f t="shared" si="20"/>
        <v>4.2699999999999996</v>
      </c>
      <c r="S52" s="385">
        <v>0</v>
      </c>
      <c r="T52" s="385">
        <v>0</v>
      </c>
      <c r="U52" s="385">
        <v>0</v>
      </c>
      <c r="V52" s="369"/>
      <c r="W52" s="366">
        <f t="shared" si="21"/>
        <v>662.83</v>
      </c>
      <c r="X52" s="366">
        <f t="shared" si="21"/>
        <v>251.61499999999998</v>
      </c>
      <c r="Y52" s="366">
        <f t="shared" si="21"/>
        <v>2281.6869999999999</v>
      </c>
      <c r="Z52" s="369">
        <f t="shared" si="16"/>
        <v>9.0681676370645636</v>
      </c>
      <c r="AA52" s="379"/>
      <c r="AB52" s="379"/>
    </row>
    <row r="53" spans="1:28" s="371" customFormat="1" ht="15.75">
      <c r="A53" s="364" t="s">
        <v>271</v>
      </c>
      <c r="B53" s="364" t="s">
        <v>511</v>
      </c>
      <c r="C53" s="365">
        <v>75</v>
      </c>
      <c r="D53" s="366">
        <v>56</v>
      </c>
      <c r="E53" s="366">
        <v>527.13</v>
      </c>
      <c r="F53" s="369">
        <f t="shared" si="24"/>
        <v>9.413035714285714</v>
      </c>
      <c r="G53" s="368">
        <v>0</v>
      </c>
      <c r="H53" s="368">
        <v>0</v>
      </c>
      <c r="I53" s="366">
        <v>0</v>
      </c>
      <c r="J53" s="369"/>
      <c r="K53" s="366">
        <v>20.8035</v>
      </c>
      <c r="L53" s="366">
        <v>4.3415999999999997</v>
      </c>
      <c r="M53" s="366">
        <v>36.165528000000002</v>
      </c>
      <c r="N53" s="369">
        <f t="shared" si="15"/>
        <v>8.3300000000000018</v>
      </c>
      <c r="O53" s="366">
        <v>0</v>
      </c>
      <c r="P53" s="366">
        <v>0</v>
      </c>
      <c r="Q53" s="366">
        <v>0</v>
      </c>
      <c r="R53" s="369"/>
      <c r="S53" s="366">
        <v>0</v>
      </c>
      <c r="T53" s="366">
        <v>0</v>
      </c>
      <c r="U53" s="366">
        <v>0</v>
      </c>
      <c r="V53" s="369"/>
      <c r="W53" s="366">
        <f t="shared" si="21"/>
        <v>95.8035</v>
      </c>
      <c r="X53" s="366">
        <f t="shared" si="21"/>
        <v>60.3416</v>
      </c>
      <c r="Y53" s="366">
        <f t="shared" si="21"/>
        <v>563.29552799999999</v>
      </c>
      <c r="Z53" s="369">
        <f t="shared" si="16"/>
        <v>9.3351109019316691</v>
      </c>
      <c r="AA53" s="370"/>
      <c r="AB53" s="370"/>
    </row>
    <row r="54" spans="1:28" s="389" customFormat="1" ht="15.75">
      <c r="A54" s="372"/>
      <c r="B54" s="387" t="s">
        <v>512</v>
      </c>
      <c r="C54" s="373">
        <f>SUM(C43:C53)</f>
        <v>7794.9699999999993</v>
      </c>
      <c r="D54" s="374">
        <f t="shared" ref="D54:E54" si="25">SUM(D43:D53)</f>
        <v>4627.4350000000004</v>
      </c>
      <c r="E54" s="374">
        <f t="shared" si="25"/>
        <v>47925.533000000003</v>
      </c>
      <c r="F54" s="375">
        <f t="shared" si="24"/>
        <v>10.356824677169966</v>
      </c>
      <c r="G54" s="376">
        <f>SUM(G43:G53)</f>
        <v>840.70500000000004</v>
      </c>
      <c r="H54" s="376">
        <f>SUM(H43:H53)</f>
        <v>558.26250000000005</v>
      </c>
      <c r="I54" s="374">
        <f>SUM(I43:I53)</f>
        <v>4667.0374999999995</v>
      </c>
      <c r="J54" s="375">
        <f t="shared" si="18"/>
        <v>8.359933722934997</v>
      </c>
      <c r="K54" s="374">
        <f>SUM(K43:K53)</f>
        <v>748.49349999999993</v>
      </c>
      <c r="L54" s="374">
        <f>SUM(L43:L53)</f>
        <v>443.61160000000007</v>
      </c>
      <c r="M54" s="374">
        <f>SUM(M43:M53)</f>
        <v>2914.4758279999996</v>
      </c>
      <c r="N54" s="375">
        <f t="shared" si="15"/>
        <v>6.5698819147199918</v>
      </c>
      <c r="O54" s="374">
        <f>SUM(O43:O53)</f>
        <v>119.595</v>
      </c>
      <c r="P54" s="374">
        <f>SUM(P43:P53)</f>
        <v>85.424999999999997</v>
      </c>
      <c r="Q54" s="374">
        <f>SUM(Q43:Q53)</f>
        <v>757.89059999999995</v>
      </c>
      <c r="R54" s="375">
        <f t="shared" si="20"/>
        <v>8.8719999999999999</v>
      </c>
      <c r="S54" s="374">
        <f>SUM(S43:S53)</f>
        <v>188.66499999999999</v>
      </c>
      <c r="T54" s="374">
        <f>SUM(T43:T53)</f>
        <v>129.64499999999998</v>
      </c>
      <c r="U54" s="374">
        <f>SUM(U43:U53)</f>
        <v>1155.0967499999999</v>
      </c>
      <c r="V54" s="375">
        <f t="shared" si="19"/>
        <v>8.9096899224806201</v>
      </c>
      <c r="W54" s="374">
        <f t="shared" si="21"/>
        <v>9692.4285</v>
      </c>
      <c r="X54" s="374">
        <f t="shared" si="21"/>
        <v>5844.3791000000001</v>
      </c>
      <c r="Y54" s="374">
        <f t="shared" si="21"/>
        <v>57420.033678</v>
      </c>
      <c r="Z54" s="369">
        <f t="shared" si="16"/>
        <v>9.8248304388741658</v>
      </c>
      <c r="AA54" s="388"/>
      <c r="AB54" s="388"/>
    </row>
    <row r="55" spans="1:28" s="371" customFormat="1" ht="15.75">
      <c r="A55" s="364">
        <v>5</v>
      </c>
      <c r="B55" s="364" t="s">
        <v>202</v>
      </c>
      <c r="C55" s="365">
        <v>781.89</v>
      </c>
      <c r="D55" s="366">
        <v>443.20499999999998</v>
      </c>
      <c r="E55" s="366">
        <v>5340.0625</v>
      </c>
      <c r="F55" s="369">
        <f t="shared" si="24"/>
        <v>12.048741553005947</v>
      </c>
      <c r="G55" s="366">
        <v>284.92</v>
      </c>
      <c r="H55" s="366">
        <v>136.68</v>
      </c>
      <c r="I55" s="366">
        <v>1243.788</v>
      </c>
      <c r="J55" s="369">
        <f t="shared" si="18"/>
        <v>9.1</v>
      </c>
      <c r="K55" s="366">
        <v>132.22499999999999</v>
      </c>
      <c r="L55" s="366">
        <v>107.625</v>
      </c>
      <c r="M55" s="366">
        <v>1438.94625</v>
      </c>
      <c r="N55" s="369">
        <f t="shared" si="15"/>
        <v>13.37</v>
      </c>
      <c r="O55" s="366">
        <v>0</v>
      </c>
      <c r="P55" s="366">
        <v>0</v>
      </c>
      <c r="Q55" s="366">
        <v>0</v>
      </c>
      <c r="R55" s="369"/>
      <c r="S55" s="366">
        <v>45</v>
      </c>
      <c r="T55" s="366">
        <v>23.114999999999998</v>
      </c>
      <c r="U55" s="366">
        <v>254.26499999999999</v>
      </c>
      <c r="V55" s="369">
        <f t="shared" si="19"/>
        <v>11</v>
      </c>
      <c r="W55" s="366">
        <f t="shared" si="21"/>
        <v>1244.0349999999999</v>
      </c>
      <c r="X55" s="366">
        <f t="shared" si="21"/>
        <v>710.625</v>
      </c>
      <c r="Y55" s="366">
        <f t="shared" si="21"/>
        <v>8277.0617500000008</v>
      </c>
      <c r="Z55" s="369">
        <f t="shared" si="16"/>
        <v>11.647580299032542</v>
      </c>
      <c r="AA55" s="370"/>
      <c r="AB55" s="370"/>
    </row>
    <row r="56" spans="1:28" s="371" customFormat="1" ht="15.75">
      <c r="A56" s="364">
        <v>5</v>
      </c>
      <c r="B56" s="364" t="s">
        <v>193</v>
      </c>
      <c r="C56" s="365">
        <v>534</v>
      </c>
      <c r="D56" s="366">
        <v>344.71499999999997</v>
      </c>
      <c r="E56" s="366">
        <v>3136.9064999999996</v>
      </c>
      <c r="F56" s="369">
        <f t="shared" si="24"/>
        <v>9.1</v>
      </c>
      <c r="G56" s="366">
        <v>29.145</v>
      </c>
      <c r="H56" s="366">
        <v>12</v>
      </c>
      <c r="I56" s="366">
        <v>13.466999999999999</v>
      </c>
      <c r="J56" s="369">
        <f t="shared" si="18"/>
        <v>1.12225</v>
      </c>
      <c r="K56" s="366">
        <v>145.94999999999999</v>
      </c>
      <c r="L56" s="366">
        <v>3.6749999999999998</v>
      </c>
      <c r="M56" s="366">
        <v>11.76</v>
      </c>
      <c r="N56" s="369">
        <f t="shared" si="15"/>
        <v>3.2</v>
      </c>
      <c r="O56" s="366">
        <v>7.0350000000000001</v>
      </c>
      <c r="P56" s="366">
        <v>0.50249999999999995</v>
      </c>
      <c r="Q56" s="366">
        <v>3.3667499999999997</v>
      </c>
      <c r="R56" s="369">
        <f t="shared" ref="R56:R67" si="26">Q56/P56</f>
        <v>6.7</v>
      </c>
      <c r="S56" s="366">
        <v>8.0399999999999991</v>
      </c>
      <c r="T56" s="366">
        <v>0.50249999999999995</v>
      </c>
      <c r="U56" s="366">
        <v>3.9194999999999993</v>
      </c>
      <c r="V56" s="369">
        <f t="shared" si="19"/>
        <v>7.8</v>
      </c>
      <c r="W56" s="366">
        <f t="shared" si="21"/>
        <v>724.17</v>
      </c>
      <c r="X56" s="366">
        <f t="shared" si="21"/>
        <v>361.39499999999998</v>
      </c>
      <c r="Y56" s="366">
        <f t="shared" si="21"/>
        <v>3169.41975</v>
      </c>
      <c r="Z56" s="369">
        <f t="shared" si="16"/>
        <v>8.7699601544016943</v>
      </c>
      <c r="AA56" s="370"/>
      <c r="AB56" s="370"/>
    </row>
    <row r="57" spans="1:28" s="371" customFormat="1" ht="15.75">
      <c r="A57" s="364">
        <v>5</v>
      </c>
      <c r="B57" s="364" t="s">
        <v>513</v>
      </c>
      <c r="C57" s="365">
        <v>732.64499999999998</v>
      </c>
      <c r="D57" s="366">
        <v>496.47</v>
      </c>
      <c r="E57" s="366">
        <v>5411.5230000000001</v>
      </c>
      <c r="F57" s="369">
        <f t="shared" si="24"/>
        <v>10.9</v>
      </c>
      <c r="G57" s="368">
        <v>30</v>
      </c>
      <c r="H57" s="368">
        <v>19.094999999999999</v>
      </c>
      <c r="I57" s="366">
        <v>181.40249999999997</v>
      </c>
      <c r="J57" s="369">
        <f t="shared" si="18"/>
        <v>9.5</v>
      </c>
      <c r="K57" s="366">
        <v>410</v>
      </c>
      <c r="L57" s="366">
        <v>18.45</v>
      </c>
      <c r="M57" s="366">
        <v>156.82499999999999</v>
      </c>
      <c r="N57" s="369">
        <f t="shared" si="15"/>
        <v>8.5</v>
      </c>
      <c r="O57" s="366">
        <v>0</v>
      </c>
      <c r="P57" s="366">
        <v>0</v>
      </c>
      <c r="Q57" s="366">
        <v>0</v>
      </c>
      <c r="R57" s="369"/>
      <c r="S57" s="366">
        <v>5.0250000000000004</v>
      </c>
      <c r="T57" s="366">
        <v>5.0250000000000004</v>
      </c>
      <c r="U57" s="366">
        <v>33.164999999999999</v>
      </c>
      <c r="V57" s="369">
        <f t="shared" si="19"/>
        <v>6.6</v>
      </c>
      <c r="W57" s="366">
        <f t="shared" si="21"/>
        <v>1177.67</v>
      </c>
      <c r="X57" s="366">
        <f t="shared" si="21"/>
        <v>539.04000000000008</v>
      </c>
      <c r="Y57" s="366">
        <f t="shared" si="21"/>
        <v>5782.9155000000001</v>
      </c>
      <c r="Z57" s="369">
        <f t="shared" si="16"/>
        <v>10.728175089047193</v>
      </c>
      <c r="AA57" s="370"/>
      <c r="AB57" s="370"/>
    </row>
    <row r="58" spans="1:28" s="371" customFormat="1" ht="15.75">
      <c r="A58" s="364">
        <v>5</v>
      </c>
      <c r="B58" s="364" t="s">
        <v>205</v>
      </c>
      <c r="C58" s="365">
        <v>313.56</v>
      </c>
      <c r="D58" s="366">
        <v>105.52500000000001</v>
      </c>
      <c r="E58" s="366">
        <v>970.82999999999993</v>
      </c>
      <c r="F58" s="369">
        <f t="shared" si="24"/>
        <v>9.1999999999999993</v>
      </c>
      <c r="G58" s="368">
        <v>96.424999999999997</v>
      </c>
      <c r="H58" s="368">
        <v>56.84</v>
      </c>
      <c r="I58" s="366">
        <v>727.55200000000013</v>
      </c>
      <c r="J58" s="369">
        <f t="shared" si="18"/>
        <v>12.800000000000002</v>
      </c>
      <c r="K58" s="366">
        <v>107.535</v>
      </c>
      <c r="L58" s="366">
        <v>34.17</v>
      </c>
      <c r="M58" s="366">
        <v>264.8175</v>
      </c>
      <c r="N58" s="369">
        <f t="shared" si="15"/>
        <v>7.7499999999999991</v>
      </c>
      <c r="O58" s="366">
        <v>12.06</v>
      </c>
      <c r="P58" s="366">
        <v>7.5374999999999996</v>
      </c>
      <c r="Q58" s="366">
        <v>86.455124999999995</v>
      </c>
      <c r="R58" s="369">
        <f t="shared" si="26"/>
        <v>11.47</v>
      </c>
      <c r="S58" s="366">
        <v>4.0199999999999996</v>
      </c>
      <c r="T58" s="366">
        <v>3.0150000000000001</v>
      </c>
      <c r="U58" s="366">
        <v>20.110050000000001</v>
      </c>
      <c r="V58" s="369">
        <f t="shared" si="19"/>
        <v>6.67</v>
      </c>
      <c r="W58" s="366">
        <f t="shared" si="21"/>
        <v>533.59999999999991</v>
      </c>
      <c r="X58" s="366">
        <f t="shared" si="21"/>
        <v>207.08750000000001</v>
      </c>
      <c r="Y58" s="366">
        <f t="shared" si="21"/>
        <v>2069.7646750000004</v>
      </c>
      <c r="Z58" s="369">
        <f t="shared" si="16"/>
        <v>9.9946383774974361</v>
      </c>
      <c r="AA58" s="370"/>
      <c r="AB58" s="370"/>
    </row>
    <row r="59" spans="1:28" s="380" customFormat="1" ht="15.75">
      <c r="A59" s="364">
        <v>5</v>
      </c>
      <c r="B59" s="364" t="s">
        <v>278</v>
      </c>
      <c r="C59" s="365">
        <v>664.30499999999995</v>
      </c>
      <c r="D59" s="366">
        <v>333.66</v>
      </c>
      <c r="E59" s="366">
        <v>2736.0120000000002</v>
      </c>
      <c r="F59" s="369">
        <f t="shared" si="24"/>
        <v>8.1999999999999993</v>
      </c>
      <c r="G59" s="368">
        <v>102.51</v>
      </c>
      <c r="H59" s="368">
        <v>84.42</v>
      </c>
      <c r="I59" s="366">
        <v>599.38199999999995</v>
      </c>
      <c r="J59" s="369">
        <f t="shared" si="18"/>
        <v>7.1</v>
      </c>
      <c r="K59" s="366">
        <v>262.30500000000001</v>
      </c>
      <c r="L59" s="366">
        <v>25.125</v>
      </c>
      <c r="M59" s="366">
        <v>203.01</v>
      </c>
      <c r="N59" s="369">
        <f t="shared" si="15"/>
        <v>8.08</v>
      </c>
      <c r="O59" s="366">
        <v>0</v>
      </c>
      <c r="P59" s="366">
        <v>0</v>
      </c>
      <c r="Q59" s="366">
        <v>0</v>
      </c>
      <c r="R59" s="369"/>
      <c r="S59" s="366">
        <v>0</v>
      </c>
      <c r="T59" s="366">
        <v>0</v>
      </c>
      <c r="U59" s="366">
        <v>0</v>
      </c>
      <c r="V59" s="369"/>
      <c r="W59" s="366">
        <f t="shared" si="21"/>
        <v>1029.1199999999999</v>
      </c>
      <c r="X59" s="366">
        <f t="shared" si="21"/>
        <v>443.20500000000004</v>
      </c>
      <c r="Y59" s="366">
        <f t="shared" si="21"/>
        <v>3538.4040000000005</v>
      </c>
      <c r="Z59" s="369">
        <f t="shared" si="16"/>
        <v>7.9836734693877558</v>
      </c>
      <c r="AA59" s="379"/>
      <c r="AB59" s="379"/>
    </row>
    <row r="60" spans="1:28" s="371" customFormat="1" ht="15.75">
      <c r="A60" s="364">
        <v>5</v>
      </c>
      <c r="B60" s="364" t="s">
        <v>514</v>
      </c>
      <c r="C60" s="365">
        <v>0</v>
      </c>
      <c r="D60" s="366">
        <v>0</v>
      </c>
      <c r="E60" s="366">
        <v>0</v>
      </c>
      <c r="F60" s="369"/>
      <c r="G60" s="368">
        <v>0</v>
      </c>
      <c r="H60" s="368">
        <v>0</v>
      </c>
      <c r="I60" s="366">
        <v>0</v>
      </c>
      <c r="J60" s="369"/>
      <c r="K60" s="366">
        <v>2.3114999999999988</v>
      </c>
      <c r="L60" s="366">
        <v>0.48240000000000016</v>
      </c>
      <c r="M60" s="366">
        <v>4.0183919999999986</v>
      </c>
      <c r="N60" s="369">
        <f t="shared" si="15"/>
        <v>8.3299999999999947</v>
      </c>
      <c r="O60" s="366">
        <v>0</v>
      </c>
      <c r="P60" s="366">
        <v>0</v>
      </c>
      <c r="Q60" s="366">
        <v>0</v>
      </c>
      <c r="R60" s="369"/>
      <c r="S60" s="366">
        <v>0</v>
      </c>
      <c r="T60" s="366">
        <v>0</v>
      </c>
      <c r="U60" s="366">
        <v>0</v>
      </c>
      <c r="V60" s="369"/>
      <c r="W60" s="366">
        <f t="shared" si="21"/>
        <v>2.3114999999999988</v>
      </c>
      <c r="X60" s="366">
        <f t="shared" si="21"/>
        <v>0.48240000000000016</v>
      </c>
      <c r="Y60" s="366">
        <f t="shared" si="21"/>
        <v>4.0183919999999986</v>
      </c>
      <c r="Z60" s="369">
        <f t="shared" si="16"/>
        <v>8.3299999999999947</v>
      </c>
      <c r="AA60" s="370"/>
      <c r="AB60" s="370"/>
    </row>
    <row r="61" spans="1:28" s="371" customFormat="1" ht="15.75">
      <c r="A61" s="364">
        <v>5</v>
      </c>
      <c r="B61" s="364" t="s">
        <v>515</v>
      </c>
      <c r="C61" s="365"/>
      <c r="D61" s="366"/>
      <c r="E61" s="366"/>
      <c r="F61" s="369"/>
      <c r="G61" s="368"/>
      <c r="H61" s="368"/>
      <c r="I61" s="366"/>
      <c r="J61" s="369"/>
      <c r="K61" s="366"/>
      <c r="L61" s="366"/>
      <c r="M61" s="366"/>
      <c r="N61" s="369"/>
      <c r="O61" s="366"/>
      <c r="P61" s="366"/>
      <c r="Q61" s="366"/>
      <c r="R61" s="369"/>
      <c r="S61" s="366"/>
      <c r="T61" s="366"/>
      <c r="U61" s="366"/>
      <c r="V61" s="369"/>
      <c r="W61" s="366">
        <f t="shared" si="21"/>
        <v>0</v>
      </c>
      <c r="X61" s="366">
        <f t="shared" si="21"/>
        <v>0</v>
      </c>
      <c r="Y61" s="366">
        <f t="shared" si="21"/>
        <v>0</v>
      </c>
      <c r="Z61" s="369"/>
      <c r="AA61" s="370"/>
      <c r="AB61" s="370"/>
    </row>
    <row r="62" spans="1:28" s="371" customFormat="1" ht="15.75">
      <c r="A62" s="364">
        <v>5</v>
      </c>
      <c r="B62" s="364" t="s">
        <v>170</v>
      </c>
      <c r="C62" s="365">
        <v>0</v>
      </c>
      <c r="D62" s="366">
        <v>0</v>
      </c>
      <c r="E62" s="366">
        <v>0</v>
      </c>
      <c r="F62" s="369"/>
      <c r="G62" s="368">
        <v>0</v>
      </c>
      <c r="H62" s="368">
        <v>0</v>
      </c>
      <c r="I62" s="366">
        <v>0</v>
      </c>
      <c r="J62" s="369"/>
      <c r="K62" s="366">
        <v>39.195</v>
      </c>
      <c r="L62" s="366">
        <v>14.07</v>
      </c>
      <c r="M62" s="366">
        <v>96.379499999999993</v>
      </c>
      <c r="N62" s="369">
        <f t="shared" si="15"/>
        <v>6.85</v>
      </c>
      <c r="O62" s="366">
        <v>7.0350000000000001</v>
      </c>
      <c r="P62" s="366">
        <v>4.0199999999999996</v>
      </c>
      <c r="Q62" s="366">
        <v>26.431499999999996</v>
      </c>
      <c r="R62" s="369">
        <f t="shared" si="26"/>
        <v>6.5750000000000002</v>
      </c>
      <c r="S62" s="366">
        <v>15.074999999999999</v>
      </c>
      <c r="T62" s="366">
        <v>8.4420000000000002</v>
      </c>
      <c r="U62" s="366">
        <v>54.873000000000005</v>
      </c>
      <c r="V62" s="369">
        <f t="shared" ref="V62:V64" si="27">U62/T62</f>
        <v>6.5</v>
      </c>
      <c r="W62" s="366">
        <f t="shared" si="21"/>
        <v>61.305000000000007</v>
      </c>
      <c r="X62" s="366">
        <f t="shared" si="21"/>
        <v>26.532</v>
      </c>
      <c r="Y62" s="366">
        <f t="shared" si="21"/>
        <v>177.684</v>
      </c>
      <c r="Z62" s="369">
        <f t="shared" si="16"/>
        <v>6.6969696969696972</v>
      </c>
      <c r="AA62" s="370"/>
      <c r="AB62" s="370"/>
    </row>
    <row r="63" spans="1:28" s="382" customFormat="1" ht="15.75">
      <c r="A63" s="364">
        <v>5</v>
      </c>
      <c r="B63" s="364" t="s">
        <v>171</v>
      </c>
      <c r="C63" s="365"/>
      <c r="D63" s="366"/>
      <c r="E63" s="366"/>
      <c r="F63" s="369"/>
      <c r="G63" s="368"/>
      <c r="H63" s="368"/>
      <c r="I63" s="366"/>
      <c r="J63" s="369"/>
      <c r="K63" s="366"/>
      <c r="L63" s="366"/>
      <c r="M63" s="366"/>
      <c r="N63" s="369"/>
      <c r="O63" s="366"/>
      <c r="P63" s="366"/>
      <c r="Q63" s="366"/>
      <c r="R63" s="369"/>
      <c r="S63" s="366"/>
      <c r="T63" s="366"/>
      <c r="U63" s="366"/>
      <c r="V63" s="369"/>
      <c r="W63" s="366">
        <f t="shared" si="21"/>
        <v>0</v>
      </c>
      <c r="X63" s="366">
        <f t="shared" si="21"/>
        <v>0</v>
      </c>
      <c r="Y63" s="366">
        <f t="shared" si="21"/>
        <v>0</v>
      </c>
      <c r="Z63" s="369"/>
      <c r="AA63" s="381"/>
      <c r="AB63" s="381"/>
    </row>
    <row r="64" spans="1:28" ht="15.75">
      <c r="A64" s="364">
        <v>5</v>
      </c>
      <c r="B64" s="364" t="s">
        <v>516</v>
      </c>
      <c r="C64" s="384">
        <v>196.17599999999999</v>
      </c>
      <c r="D64" s="366">
        <v>70.350000000000009</v>
      </c>
      <c r="E64" s="366">
        <v>717.56999999999994</v>
      </c>
      <c r="F64" s="369">
        <f t="shared" ref="F64:F89" si="28">E64/D64</f>
        <v>10.199999999999998</v>
      </c>
      <c r="G64" s="368">
        <v>40.602000000000004</v>
      </c>
      <c r="H64" s="368">
        <v>31.356000000000002</v>
      </c>
      <c r="I64" s="366">
        <v>294.74639999999999</v>
      </c>
      <c r="J64" s="369">
        <f t="shared" ref="J64" si="29">I64/H64</f>
        <v>9.3999999999999986</v>
      </c>
      <c r="K64" s="366">
        <v>37.6875</v>
      </c>
      <c r="L64" s="366">
        <v>14.472000000000001</v>
      </c>
      <c r="M64" s="366">
        <v>108.54000000000002</v>
      </c>
      <c r="N64" s="369">
        <f t="shared" si="15"/>
        <v>7.5000000000000009</v>
      </c>
      <c r="O64" s="366">
        <v>18.894000000000002</v>
      </c>
      <c r="P64" s="366">
        <v>18.894000000000002</v>
      </c>
      <c r="Q64" s="366">
        <v>139.05984000000001</v>
      </c>
      <c r="R64" s="369">
        <f t="shared" si="26"/>
        <v>7.3599999999999994</v>
      </c>
      <c r="S64" s="366">
        <v>4.0200000000000005</v>
      </c>
      <c r="T64" s="366">
        <v>0.40200000000000002</v>
      </c>
      <c r="U64" s="366">
        <v>2.0501999999999998</v>
      </c>
      <c r="V64" s="369">
        <f t="shared" si="27"/>
        <v>5.0999999999999988</v>
      </c>
      <c r="W64" s="366">
        <f t="shared" si="21"/>
        <v>297.37950000000001</v>
      </c>
      <c r="X64" s="366">
        <f t="shared" si="21"/>
        <v>135.47400000000002</v>
      </c>
      <c r="Y64" s="366">
        <f t="shared" si="21"/>
        <v>1261.9664399999999</v>
      </c>
      <c r="Z64" s="369">
        <f t="shared" si="16"/>
        <v>9.3151928783382765</v>
      </c>
    </row>
    <row r="65" spans="1:28" s="371" customFormat="1" ht="15.75">
      <c r="A65" s="364">
        <v>5</v>
      </c>
      <c r="B65" s="364" t="s">
        <v>169</v>
      </c>
      <c r="C65" s="390">
        <v>0</v>
      </c>
      <c r="D65" s="391">
        <v>0</v>
      </c>
      <c r="E65" s="391">
        <v>0</v>
      </c>
      <c r="F65" s="369"/>
      <c r="G65" s="392">
        <v>0</v>
      </c>
      <c r="H65" s="392">
        <v>0</v>
      </c>
      <c r="I65" s="391">
        <v>0</v>
      </c>
      <c r="J65" s="393"/>
      <c r="K65" s="391">
        <v>251.25</v>
      </c>
      <c r="L65" s="391">
        <v>236.17500000000001</v>
      </c>
      <c r="M65" s="391">
        <v>1180.875</v>
      </c>
      <c r="N65" s="369">
        <f t="shared" si="15"/>
        <v>5</v>
      </c>
      <c r="O65" s="391">
        <v>0</v>
      </c>
      <c r="P65" s="391">
        <v>0</v>
      </c>
      <c r="Q65" s="391">
        <v>0</v>
      </c>
      <c r="R65" s="369"/>
      <c r="S65" s="391">
        <v>0</v>
      </c>
      <c r="T65" s="391">
        <v>0</v>
      </c>
      <c r="U65" s="391">
        <v>0</v>
      </c>
      <c r="V65" s="393"/>
      <c r="W65" s="366">
        <f t="shared" si="21"/>
        <v>251.25</v>
      </c>
      <c r="X65" s="366">
        <f t="shared" si="21"/>
        <v>236.17500000000001</v>
      </c>
      <c r="Y65" s="366">
        <f t="shared" si="21"/>
        <v>1180.875</v>
      </c>
      <c r="Z65" s="369">
        <f t="shared" si="16"/>
        <v>5</v>
      </c>
      <c r="AA65" s="370"/>
      <c r="AB65" s="370"/>
    </row>
    <row r="66" spans="1:28" s="371" customFormat="1" ht="15.75">
      <c r="A66" s="364">
        <v>5</v>
      </c>
      <c r="B66" s="364" t="s">
        <v>517</v>
      </c>
      <c r="C66" s="390">
        <v>0</v>
      </c>
      <c r="D66" s="391">
        <v>0</v>
      </c>
      <c r="E66" s="391">
        <v>0</v>
      </c>
      <c r="F66" s="369"/>
      <c r="G66" s="392">
        <v>0</v>
      </c>
      <c r="H66" s="392">
        <v>0</v>
      </c>
      <c r="I66" s="391">
        <v>0</v>
      </c>
      <c r="J66" s="393"/>
      <c r="K66" s="391">
        <v>93.465000000000003</v>
      </c>
      <c r="L66" s="391">
        <v>55.274999999999999</v>
      </c>
      <c r="M66" s="391">
        <v>472.60125000000005</v>
      </c>
      <c r="N66" s="369">
        <f t="shared" si="15"/>
        <v>8.5500000000000007</v>
      </c>
      <c r="O66" s="391">
        <v>0</v>
      </c>
      <c r="P66" s="391">
        <v>0</v>
      </c>
      <c r="Q66" s="391">
        <v>0</v>
      </c>
      <c r="R66" s="369"/>
      <c r="S66" s="391">
        <v>0</v>
      </c>
      <c r="T66" s="391">
        <v>0</v>
      </c>
      <c r="U66" s="391">
        <v>0</v>
      </c>
      <c r="V66" s="393"/>
      <c r="W66" s="366">
        <f t="shared" si="21"/>
        <v>93.465000000000003</v>
      </c>
      <c r="X66" s="366">
        <f t="shared" si="21"/>
        <v>55.274999999999999</v>
      </c>
      <c r="Y66" s="366">
        <f t="shared" si="21"/>
        <v>472.60125000000005</v>
      </c>
      <c r="Z66" s="369">
        <f t="shared" si="16"/>
        <v>8.5500000000000007</v>
      </c>
      <c r="AA66" s="370"/>
      <c r="AB66" s="370"/>
    </row>
    <row r="67" spans="1:28" s="378" customFormat="1" ht="15.75">
      <c r="A67" s="372"/>
      <c r="B67" s="372" t="s">
        <v>518</v>
      </c>
      <c r="C67" s="394">
        <f>SUM(C55:C66)</f>
        <v>3222.5759999999996</v>
      </c>
      <c r="D67" s="395">
        <f t="shared" ref="D67:E67" si="30">SUM(D55:D66)</f>
        <v>1793.925</v>
      </c>
      <c r="E67" s="395">
        <f t="shared" si="30"/>
        <v>18312.903999999999</v>
      </c>
      <c r="F67" s="375">
        <f t="shared" si="28"/>
        <v>10.208288529342084</v>
      </c>
      <c r="G67" s="396">
        <f>SUM(G55:G66)</f>
        <v>583.60199999999998</v>
      </c>
      <c r="H67" s="396">
        <f>SUM(H55:H66)</f>
        <v>340.39100000000002</v>
      </c>
      <c r="I67" s="395">
        <f>SUM(I55:I66)</f>
        <v>3060.3379</v>
      </c>
      <c r="J67" s="397">
        <f t="shared" ref="J67:J72" si="31">I67/H67</f>
        <v>8.9906545707730228</v>
      </c>
      <c r="K67" s="395">
        <f>SUM(K55:K66)</f>
        <v>1481.9239999999998</v>
      </c>
      <c r="L67" s="395">
        <f t="shared" ref="L67:M67" si="32">SUM(L55:L66)</f>
        <v>509.51940000000002</v>
      </c>
      <c r="M67" s="395">
        <f t="shared" si="32"/>
        <v>3937.7728920000004</v>
      </c>
      <c r="N67" s="375">
        <f t="shared" si="15"/>
        <v>7.7284062039639716</v>
      </c>
      <c r="O67" s="395">
        <f>SUM(O55:O66)</f>
        <v>45.024000000000001</v>
      </c>
      <c r="P67" s="395">
        <f>SUM(P55:P66)</f>
        <v>30.954000000000001</v>
      </c>
      <c r="Q67" s="395">
        <f>SUM(Q55:Q66)</f>
        <v>255.31321500000001</v>
      </c>
      <c r="R67" s="397">
        <f t="shared" si="26"/>
        <v>8.2481493506493511</v>
      </c>
      <c r="S67" s="395">
        <f>SUM(S55:S66)</f>
        <v>81.179999999999993</v>
      </c>
      <c r="T67" s="395">
        <f>SUM(T55:T66)</f>
        <v>40.5015</v>
      </c>
      <c r="U67" s="395">
        <f>SUM(U55:U66)</f>
        <v>368.38274999999999</v>
      </c>
      <c r="V67" s="397">
        <f t="shared" ref="V67:V89" si="33">U67/T67</f>
        <v>9.0955334987593055</v>
      </c>
      <c r="W67" s="374">
        <f t="shared" si="21"/>
        <v>5414.3059999999996</v>
      </c>
      <c r="X67" s="374">
        <f t="shared" si="21"/>
        <v>2715.2909</v>
      </c>
      <c r="Y67" s="374">
        <f t="shared" si="21"/>
        <v>25934.710756999997</v>
      </c>
      <c r="Z67" s="369">
        <f t="shared" si="16"/>
        <v>9.5513562679416779</v>
      </c>
      <c r="AA67" s="377"/>
      <c r="AB67" s="377"/>
    </row>
    <row r="68" spans="1:28" s="380" customFormat="1" ht="15.75">
      <c r="A68" s="364" t="s">
        <v>80</v>
      </c>
      <c r="B68" s="364" t="s">
        <v>287</v>
      </c>
      <c r="C68" s="390">
        <v>274</v>
      </c>
      <c r="D68" s="391">
        <v>65</v>
      </c>
      <c r="E68" s="391">
        <v>476.5</v>
      </c>
      <c r="F68" s="393">
        <f t="shared" si="28"/>
        <v>7.3307692307692305</v>
      </c>
      <c r="G68" s="392">
        <v>41.204999999999998</v>
      </c>
      <c r="H68" s="392">
        <v>15.074999999999999</v>
      </c>
      <c r="I68" s="391">
        <v>107.03249999999998</v>
      </c>
      <c r="J68" s="393">
        <f t="shared" si="31"/>
        <v>7.1</v>
      </c>
      <c r="K68" s="391">
        <v>20.100000000000001</v>
      </c>
      <c r="L68" s="391">
        <v>9.0449999999999999</v>
      </c>
      <c r="M68" s="391">
        <v>37.084499999999998</v>
      </c>
      <c r="N68" s="369">
        <f t="shared" si="15"/>
        <v>4.0999999999999996</v>
      </c>
      <c r="O68" s="391">
        <v>22.11</v>
      </c>
      <c r="P68" s="391">
        <v>10.050000000000001</v>
      </c>
      <c r="Q68" s="391">
        <v>41.204999999999998</v>
      </c>
      <c r="R68" s="393">
        <v>4.0999999999999996</v>
      </c>
      <c r="S68" s="391">
        <v>0</v>
      </c>
      <c r="T68" s="391">
        <v>0</v>
      </c>
      <c r="U68" s="391">
        <v>0</v>
      </c>
      <c r="V68" s="393"/>
      <c r="W68" s="366">
        <f t="shared" si="21"/>
        <v>357.41500000000002</v>
      </c>
      <c r="X68" s="366">
        <f t="shared" si="21"/>
        <v>99.17</v>
      </c>
      <c r="Y68" s="366">
        <f t="shared" si="21"/>
        <v>661.82200000000012</v>
      </c>
      <c r="Z68" s="369">
        <f t="shared" si="16"/>
        <v>6.6736109710597971</v>
      </c>
      <c r="AA68" s="379"/>
      <c r="AB68" s="379"/>
    </row>
    <row r="69" spans="1:28" s="380" customFormat="1" ht="15.75">
      <c r="A69" s="364" t="s">
        <v>80</v>
      </c>
      <c r="B69" s="364" t="s">
        <v>519</v>
      </c>
      <c r="C69" s="390">
        <v>294.26400000000001</v>
      </c>
      <c r="D69" s="391">
        <v>105.52499999999999</v>
      </c>
      <c r="E69" s="391">
        <v>1076.355</v>
      </c>
      <c r="F69" s="393">
        <f t="shared" si="28"/>
        <v>10.200000000000001</v>
      </c>
      <c r="G69" s="392">
        <v>60.902999999999992</v>
      </c>
      <c r="H69" s="392">
        <v>47.033999999999999</v>
      </c>
      <c r="I69" s="391">
        <v>442.11959999999999</v>
      </c>
      <c r="J69" s="393">
        <f t="shared" si="31"/>
        <v>9.4</v>
      </c>
      <c r="K69" s="391">
        <v>87.9375</v>
      </c>
      <c r="L69" s="391">
        <v>33.768000000000001</v>
      </c>
      <c r="M69" s="391">
        <v>253.26</v>
      </c>
      <c r="N69" s="369">
        <f t="shared" si="15"/>
        <v>7.5</v>
      </c>
      <c r="O69" s="391">
        <v>28.340999999999998</v>
      </c>
      <c r="P69" s="391">
        <v>28.340999999999998</v>
      </c>
      <c r="Q69" s="391">
        <v>208.58976000000001</v>
      </c>
      <c r="R69" s="393">
        <v>7.3600000000000012</v>
      </c>
      <c r="S69" s="391">
        <v>6.03</v>
      </c>
      <c r="T69" s="391">
        <v>0.60299999999999987</v>
      </c>
      <c r="U69" s="391">
        <v>5</v>
      </c>
      <c r="V69" s="393">
        <f t="shared" si="33"/>
        <v>8.2918739635157568</v>
      </c>
      <c r="W69" s="366">
        <f t="shared" ref="W69:Y89" si="34">C69+G69+K69+O69+S69</f>
        <v>477.47550000000001</v>
      </c>
      <c r="X69" s="366">
        <f t="shared" si="34"/>
        <v>215.27100000000002</v>
      </c>
      <c r="Y69" s="366">
        <f t="shared" si="34"/>
        <v>1985.3243600000001</v>
      </c>
      <c r="Z69" s="369">
        <f t="shared" si="16"/>
        <v>9.2224422239874393</v>
      </c>
      <c r="AA69" s="379"/>
      <c r="AB69" s="379"/>
    </row>
    <row r="70" spans="1:28" s="380" customFormat="1" ht="15.75">
      <c r="A70" s="364" t="s">
        <v>80</v>
      </c>
      <c r="B70" s="364" t="s">
        <v>208</v>
      </c>
      <c r="C70" s="390">
        <v>1532.625</v>
      </c>
      <c r="D70" s="391">
        <v>1017.06</v>
      </c>
      <c r="E70" s="391">
        <v>8950.1280000000006</v>
      </c>
      <c r="F70" s="393">
        <f t="shared" si="28"/>
        <v>8.8000000000000007</v>
      </c>
      <c r="G70" s="392">
        <v>11.164999999999999</v>
      </c>
      <c r="H70" s="392">
        <v>10.15</v>
      </c>
      <c r="I70" s="391">
        <v>92.364999999999995</v>
      </c>
      <c r="J70" s="393">
        <f t="shared" si="31"/>
        <v>9.1</v>
      </c>
      <c r="K70" s="391">
        <v>76.875</v>
      </c>
      <c r="L70" s="391">
        <v>64.575000000000003</v>
      </c>
      <c r="M70" s="391">
        <v>432.65250000000003</v>
      </c>
      <c r="N70" s="369">
        <f t="shared" si="15"/>
        <v>6.7</v>
      </c>
      <c r="O70" s="391">
        <v>30.15</v>
      </c>
      <c r="P70" s="391">
        <v>24.12</v>
      </c>
      <c r="Q70" s="391">
        <v>200.9196</v>
      </c>
      <c r="R70" s="393">
        <v>8.33</v>
      </c>
      <c r="S70" s="391">
        <v>7.0350000000000001</v>
      </c>
      <c r="T70" s="391">
        <v>5</v>
      </c>
      <c r="U70" s="391">
        <v>48</v>
      </c>
      <c r="V70" s="393">
        <f t="shared" si="33"/>
        <v>9.6</v>
      </c>
      <c r="W70" s="366">
        <f t="shared" si="34"/>
        <v>1657.8500000000001</v>
      </c>
      <c r="X70" s="366">
        <f t="shared" si="34"/>
        <v>1120.905</v>
      </c>
      <c r="Y70" s="366">
        <f t="shared" si="34"/>
        <v>9724.0650999999998</v>
      </c>
      <c r="Z70" s="369">
        <f t="shared" si="16"/>
        <v>8.6751911178913463</v>
      </c>
      <c r="AA70" s="379"/>
      <c r="AB70" s="379"/>
    </row>
    <row r="71" spans="1:28" s="371" customFormat="1" ht="15.75">
      <c r="A71" s="364" t="s">
        <v>80</v>
      </c>
      <c r="B71" s="364" t="s">
        <v>289</v>
      </c>
      <c r="C71" s="390">
        <f>401.8+200</f>
        <v>601.79999999999995</v>
      </c>
      <c r="D71" s="391">
        <v>164</v>
      </c>
      <c r="E71" s="391">
        <v>1672.8</v>
      </c>
      <c r="F71" s="393">
        <f t="shared" si="28"/>
        <v>10.199999999999999</v>
      </c>
      <c r="G71" s="392">
        <v>85.26</v>
      </c>
      <c r="H71" s="392">
        <v>12.18</v>
      </c>
      <c r="I71" s="391">
        <v>87.695999999999998</v>
      </c>
      <c r="J71" s="393">
        <f t="shared" si="31"/>
        <v>7.2</v>
      </c>
      <c r="K71" s="391">
        <v>99.84</v>
      </c>
      <c r="L71" s="391">
        <v>49.92</v>
      </c>
      <c r="M71" s="391">
        <v>260.08320000000003</v>
      </c>
      <c r="N71" s="369">
        <f t="shared" si="15"/>
        <v>5.2100000000000009</v>
      </c>
      <c r="O71" s="391">
        <v>24.12</v>
      </c>
      <c r="P71" s="391">
        <v>14.07</v>
      </c>
      <c r="Q71" s="391">
        <v>70.349999999999994</v>
      </c>
      <c r="R71" s="393">
        <v>4.9999999999999991</v>
      </c>
      <c r="S71" s="391">
        <v>0</v>
      </c>
      <c r="T71" s="391">
        <v>0</v>
      </c>
      <c r="U71" s="391">
        <v>0</v>
      </c>
      <c r="V71" s="393"/>
      <c r="W71" s="366">
        <f t="shared" si="34"/>
        <v>811.02</v>
      </c>
      <c r="X71" s="366">
        <f t="shared" si="34"/>
        <v>240.17000000000002</v>
      </c>
      <c r="Y71" s="366">
        <f t="shared" si="34"/>
        <v>2090.9292</v>
      </c>
      <c r="Z71" s="369">
        <f t="shared" si="16"/>
        <v>8.706038222925427</v>
      </c>
      <c r="AA71" s="370"/>
      <c r="AB71" s="370"/>
    </row>
    <row r="72" spans="1:28" s="382" customFormat="1" ht="15.75">
      <c r="A72" s="364" t="s">
        <v>80</v>
      </c>
      <c r="B72" s="364" t="s">
        <v>290</v>
      </c>
      <c r="C72" s="390">
        <v>864.28</v>
      </c>
      <c r="D72" s="391">
        <v>584.91</v>
      </c>
      <c r="E72" s="391">
        <v>5907.5909999999994</v>
      </c>
      <c r="F72" s="393">
        <f t="shared" si="28"/>
        <v>10.1</v>
      </c>
      <c r="G72" s="392">
        <v>65.325000000000003</v>
      </c>
      <c r="H72" s="392">
        <v>22.11</v>
      </c>
      <c r="I72" s="391">
        <v>176.88</v>
      </c>
      <c r="J72" s="393">
        <f t="shared" si="31"/>
        <v>8</v>
      </c>
      <c r="K72" s="391">
        <v>202.005</v>
      </c>
      <c r="L72" s="391">
        <v>65.325000000000003</v>
      </c>
      <c r="M72" s="391">
        <v>509.53500000000003</v>
      </c>
      <c r="N72" s="369">
        <f t="shared" si="15"/>
        <v>7.8</v>
      </c>
      <c r="O72" s="391">
        <v>0</v>
      </c>
      <c r="P72" s="391">
        <v>0</v>
      </c>
      <c r="Q72" s="391">
        <v>0</v>
      </c>
      <c r="R72" s="393"/>
      <c r="S72" s="391">
        <v>0</v>
      </c>
      <c r="T72" s="391">
        <v>0</v>
      </c>
      <c r="U72" s="391">
        <v>0</v>
      </c>
      <c r="V72" s="393"/>
      <c r="W72" s="366">
        <f t="shared" si="34"/>
        <v>1131.6100000000001</v>
      </c>
      <c r="X72" s="366">
        <f t="shared" si="34"/>
        <v>672.34500000000003</v>
      </c>
      <c r="Y72" s="366">
        <f t="shared" si="34"/>
        <v>6594.0059999999994</v>
      </c>
      <c r="Z72" s="369">
        <f t="shared" si="16"/>
        <v>9.8074738415545575</v>
      </c>
      <c r="AA72" s="381"/>
      <c r="AB72" s="381"/>
    </row>
    <row r="73" spans="1:28" ht="15.75">
      <c r="A73" s="364" t="s">
        <v>80</v>
      </c>
      <c r="B73" s="364" t="s">
        <v>283</v>
      </c>
      <c r="C73" s="390">
        <v>6</v>
      </c>
      <c r="D73" s="391">
        <v>2</v>
      </c>
      <c r="E73" s="391">
        <v>18</v>
      </c>
      <c r="F73" s="393">
        <f t="shared" si="28"/>
        <v>9</v>
      </c>
      <c r="G73" s="392">
        <v>0</v>
      </c>
      <c r="H73" s="392">
        <v>0</v>
      </c>
      <c r="I73" s="391">
        <v>0</v>
      </c>
      <c r="J73" s="393"/>
      <c r="K73" s="391">
        <v>4.0199999999999996</v>
      </c>
      <c r="L73" s="391">
        <v>4.0199999999999996</v>
      </c>
      <c r="M73" s="391">
        <v>26.129999999999995</v>
      </c>
      <c r="N73" s="369">
        <f t="shared" si="15"/>
        <v>6.5</v>
      </c>
      <c r="O73" s="391">
        <v>0</v>
      </c>
      <c r="P73" s="391">
        <v>0</v>
      </c>
      <c r="Q73" s="391">
        <v>0</v>
      </c>
      <c r="R73" s="393"/>
      <c r="S73" s="391">
        <v>1.0049999999999999</v>
      </c>
      <c r="T73" s="391">
        <v>1.0049999999999999</v>
      </c>
      <c r="U73" s="391">
        <v>6.5324999999999989</v>
      </c>
      <c r="V73" s="393">
        <f t="shared" si="33"/>
        <v>6.5</v>
      </c>
      <c r="W73" s="366">
        <f t="shared" si="34"/>
        <v>11.024999999999999</v>
      </c>
      <c r="X73" s="366">
        <f t="shared" si="34"/>
        <v>7.0249999999999995</v>
      </c>
      <c r="Y73" s="366">
        <f t="shared" si="34"/>
        <v>50.662499999999994</v>
      </c>
      <c r="Z73" s="369">
        <f t="shared" si="16"/>
        <v>7.2117437722419924</v>
      </c>
    </row>
    <row r="74" spans="1:28" ht="15.75">
      <c r="A74" s="364" t="s">
        <v>80</v>
      </c>
      <c r="B74" s="364" t="s">
        <v>286</v>
      </c>
      <c r="C74" s="398"/>
      <c r="D74" s="399"/>
      <c r="E74" s="399"/>
      <c r="F74" s="393"/>
      <c r="G74" s="400"/>
      <c r="H74" s="400"/>
      <c r="I74" s="399"/>
      <c r="J74" s="401"/>
      <c r="K74" s="399"/>
      <c r="L74" s="399"/>
      <c r="M74" s="399"/>
      <c r="N74" s="369"/>
      <c r="O74" s="399"/>
      <c r="P74" s="399"/>
      <c r="Q74" s="399"/>
      <c r="R74" s="401"/>
      <c r="S74" s="399"/>
      <c r="T74" s="399"/>
      <c r="U74" s="399"/>
      <c r="V74" s="393"/>
      <c r="W74" s="366">
        <f t="shared" si="34"/>
        <v>0</v>
      </c>
      <c r="X74" s="366">
        <f t="shared" si="34"/>
        <v>0</v>
      </c>
      <c r="Y74" s="366">
        <f t="shared" si="34"/>
        <v>0</v>
      </c>
      <c r="Z74" s="369"/>
    </row>
    <row r="75" spans="1:28" ht="15.75">
      <c r="A75" s="364" t="s">
        <v>80</v>
      </c>
      <c r="B75" s="364" t="s">
        <v>284</v>
      </c>
      <c r="C75" s="398"/>
      <c r="D75" s="399"/>
      <c r="E75" s="399"/>
      <c r="F75" s="393"/>
      <c r="G75" s="400"/>
      <c r="H75" s="400"/>
      <c r="I75" s="399"/>
      <c r="J75" s="401"/>
      <c r="K75" s="402">
        <v>25.627500000000001</v>
      </c>
      <c r="L75" s="402">
        <v>25.627500000000001</v>
      </c>
      <c r="M75" s="402">
        <v>46.1295</v>
      </c>
      <c r="N75" s="369">
        <f t="shared" si="15"/>
        <v>1.7999999999999998</v>
      </c>
      <c r="O75" s="403">
        <v>7.0350000000000001</v>
      </c>
      <c r="P75" s="403">
        <v>6.03</v>
      </c>
      <c r="Q75" s="403">
        <v>18.693000000000001</v>
      </c>
      <c r="R75" s="401">
        <v>3.1</v>
      </c>
      <c r="S75" s="404">
        <v>0</v>
      </c>
      <c r="T75" s="404">
        <v>0</v>
      </c>
      <c r="U75" s="404">
        <v>0</v>
      </c>
      <c r="V75" s="393"/>
      <c r="W75" s="366">
        <f t="shared" si="34"/>
        <v>32.662500000000001</v>
      </c>
      <c r="X75" s="366">
        <f t="shared" si="34"/>
        <v>31.657500000000002</v>
      </c>
      <c r="Y75" s="366">
        <f t="shared" si="34"/>
        <v>64.822500000000005</v>
      </c>
      <c r="Z75" s="369">
        <f t="shared" si="16"/>
        <v>2.0476190476190474</v>
      </c>
    </row>
    <row r="76" spans="1:28" ht="15.75">
      <c r="A76" s="364" t="s">
        <v>80</v>
      </c>
      <c r="B76" s="364" t="s">
        <v>285</v>
      </c>
      <c r="C76" s="405"/>
      <c r="D76" s="404"/>
      <c r="E76" s="404"/>
      <c r="F76" s="393"/>
      <c r="G76" s="406"/>
      <c r="H76" s="406"/>
      <c r="I76" s="404"/>
      <c r="J76" s="401"/>
      <c r="K76" s="402"/>
      <c r="L76" s="402"/>
      <c r="M76" s="402"/>
      <c r="N76" s="369"/>
      <c r="O76" s="403"/>
      <c r="P76" s="403"/>
      <c r="Q76" s="403"/>
      <c r="R76" s="401"/>
      <c r="S76" s="404"/>
      <c r="T76" s="404"/>
      <c r="U76" s="404"/>
      <c r="V76" s="393"/>
      <c r="W76" s="366">
        <f t="shared" si="34"/>
        <v>0</v>
      </c>
      <c r="X76" s="366">
        <f t="shared" si="34"/>
        <v>0</v>
      </c>
      <c r="Y76" s="366">
        <f t="shared" si="34"/>
        <v>0</v>
      </c>
      <c r="Z76" s="369"/>
    </row>
    <row r="77" spans="1:28" s="380" customFormat="1" ht="15.75">
      <c r="A77" s="364" t="s">
        <v>80</v>
      </c>
      <c r="B77" s="364" t="s">
        <v>291</v>
      </c>
      <c r="C77" s="390">
        <v>129.64500000000001</v>
      </c>
      <c r="D77" s="391">
        <v>85.424999999999997</v>
      </c>
      <c r="E77" s="391">
        <v>783.4</v>
      </c>
      <c r="F77" s="393">
        <f t="shared" si="28"/>
        <v>9.1706175007316357</v>
      </c>
      <c r="G77" s="392">
        <v>1.0049999999999999</v>
      </c>
      <c r="H77" s="392">
        <v>1.0049999999999999</v>
      </c>
      <c r="I77" s="391">
        <v>10.049999999999999</v>
      </c>
      <c r="J77" s="393">
        <f t="shared" ref="J77:J89" si="35">I77/H77</f>
        <v>10</v>
      </c>
      <c r="K77" s="391">
        <v>267.33</v>
      </c>
      <c r="L77" s="391">
        <v>70.349999999999994</v>
      </c>
      <c r="M77" s="391">
        <v>422.09999999999997</v>
      </c>
      <c r="N77" s="369">
        <f t="shared" si="15"/>
        <v>6</v>
      </c>
      <c r="O77" s="391">
        <v>0</v>
      </c>
      <c r="P77" s="391">
        <v>0</v>
      </c>
      <c r="Q77" s="391">
        <v>0</v>
      </c>
      <c r="R77" s="393"/>
      <c r="S77" s="391">
        <v>0</v>
      </c>
      <c r="T77" s="391">
        <v>0</v>
      </c>
      <c r="U77" s="391">
        <v>0</v>
      </c>
      <c r="V77" s="393"/>
      <c r="W77" s="366">
        <f t="shared" si="34"/>
        <v>397.98</v>
      </c>
      <c r="X77" s="366">
        <f t="shared" si="34"/>
        <v>156.77999999999997</v>
      </c>
      <c r="Y77" s="366">
        <f t="shared" si="34"/>
        <v>1215.55</v>
      </c>
      <c r="Z77" s="369">
        <f t="shared" si="16"/>
        <v>7.7532210741165972</v>
      </c>
      <c r="AA77" s="379"/>
      <c r="AB77" s="379"/>
    </row>
    <row r="78" spans="1:28" s="413" customFormat="1" ht="15" customHeight="1">
      <c r="A78" s="372"/>
      <c r="B78" s="387" t="s">
        <v>520</v>
      </c>
      <c r="C78" s="407">
        <f>SUM(C68:C77)</f>
        <v>3702.614</v>
      </c>
      <c r="D78" s="408">
        <f t="shared" ref="D78:E78" si="36">SUM(D68:D77)</f>
        <v>2023.9199999999998</v>
      </c>
      <c r="E78" s="408">
        <f t="shared" si="36"/>
        <v>18884.774000000001</v>
      </c>
      <c r="F78" s="397">
        <f t="shared" si="28"/>
        <v>9.3307907427171042</v>
      </c>
      <c r="G78" s="409">
        <f>SUM(G68:G77)</f>
        <v>264.863</v>
      </c>
      <c r="H78" s="409">
        <f>SUM(H68:H77)</f>
        <v>107.55399999999999</v>
      </c>
      <c r="I78" s="410">
        <f>SUM(I68:I77)</f>
        <v>916.1431</v>
      </c>
      <c r="J78" s="411">
        <f t="shared" si="35"/>
        <v>8.5179825947895953</v>
      </c>
      <c r="K78" s="408">
        <f>SUM(K68:K77)</f>
        <v>783.7349999999999</v>
      </c>
      <c r="L78" s="408">
        <f>SUM(L68:L77)</f>
        <v>322.63049999999998</v>
      </c>
      <c r="M78" s="408">
        <f>SUM(M68:M77)</f>
        <v>1986.9747000000002</v>
      </c>
      <c r="N78" s="375">
        <f t="shared" si="15"/>
        <v>6.158669747590511</v>
      </c>
      <c r="O78" s="408">
        <f>SUM(O68:O77)</f>
        <v>111.756</v>
      </c>
      <c r="P78" s="408">
        <f>SUM(P68:P77)</f>
        <v>82.61099999999999</v>
      </c>
      <c r="Q78" s="408">
        <f>SUM(Q68:Q77)</f>
        <v>539.75735999999995</v>
      </c>
      <c r="R78" s="411">
        <f t="shared" ref="R78:R89" si="37">Q78/P78</f>
        <v>6.5337226277372267</v>
      </c>
      <c r="S78" s="408">
        <f>SUM(S68:S77)</f>
        <v>14.07</v>
      </c>
      <c r="T78" s="408">
        <f>SUM(T68:T77)</f>
        <v>6.6079999999999997</v>
      </c>
      <c r="U78" s="410">
        <f>SUM(U68:U77)</f>
        <v>59.532499999999999</v>
      </c>
      <c r="V78" s="397">
        <f t="shared" si="33"/>
        <v>9.0091555690072642</v>
      </c>
      <c r="W78" s="374">
        <f t="shared" si="34"/>
        <v>4877.0379999999996</v>
      </c>
      <c r="X78" s="374">
        <f t="shared" si="34"/>
        <v>2543.3234999999995</v>
      </c>
      <c r="Y78" s="374">
        <f t="shared" si="34"/>
        <v>22387.181660000002</v>
      </c>
      <c r="Z78" s="369">
        <f t="shared" si="16"/>
        <v>8.8023335057455352</v>
      </c>
      <c r="AA78" s="412"/>
      <c r="AB78" s="412"/>
    </row>
    <row r="79" spans="1:28" ht="15.75">
      <c r="A79" s="364" t="s">
        <v>118</v>
      </c>
      <c r="B79" s="364" t="s">
        <v>293</v>
      </c>
      <c r="C79" s="414">
        <v>137.685</v>
      </c>
      <c r="D79" s="402">
        <v>84.42</v>
      </c>
      <c r="E79" s="402">
        <v>742.89600000000007</v>
      </c>
      <c r="F79" s="393">
        <f t="shared" si="28"/>
        <v>8.8000000000000007</v>
      </c>
      <c r="G79" s="415">
        <v>26.6325</v>
      </c>
      <c r="H79" s="415">
        <v>6.5324999999999998</v>
      </c>
      <c r="I79" s="416">
        <v>62.058749999999996</v>
      </c>
      <c r="J79" s="417">
        <f t="shared" si="35"/>
        <v>9.5</v>
      </c>
      <c r="K79" s="416">
        <v>50.25</v>
      </c>
      <c r="L79" s="416">
        <v>15</v>
      </c>
      <c r="M79" s="416">
        <v>98</v>
      </c>
      <c r="N79" s="369">
        <f t="shared" si="15"/>
        <v>6.5333333333333332</v>
      </c>
      <c r="O79" s="416">
        <v>0</v>
      </c>
      <c r="P79" s="416">
        <v>0</v>
      </c>
      <c r="Q79" s="416">
        <v>0</v>
      </c>
      <c r="R79" s="401"/>
      <c r="S79" s="416">
        <v>20.100000000000001</v>
      </c>
      <c r="T79" s="416">
        <v>7.0350000000000001</v>
      </c>
      <c r="U79" s="416">
        <v>42.21</v>
      </c>
      <c r="V79" s="393">
        <f t="shared" si="33"/>
        <v>6</v>
      </c>
      <c r="W79" s="366">
        <f t="shared" si="34"/>
        <v>234.66749999999999</v>
      </c>
      <c r="X79" s="366">
        <f t="shared" si="34"/>
        <v>112.9875</v>
      </c>
      <c r="Y79" s="366">
        <f t="shared" si="34"/>
        <v>945.16475000000014</v>
      </c>
      <c r="Z79" s="369">
        <f t="shared" si="16"/>
        <v>8.3652151786702085</v>
      </c>
    </row>
    <row r="80" spans="1:28" ht="15.75">
      <c r="A80" s="364" t="s">
        <v>118</v>
      </c>
      <c r="B80" s="364" t="s">
        <v>294</v>
      </c>
      <c r="C80" s="414">
        <v>142.709</v>
      </c>
      <c r="D80" s="402">
        <v>65.974999999999994</v>
      </c>
      <c r="E80" s="402">
        <v>580.58000000000004</v>
      </c>
      <c r="F80" s="393">
        <f t="shared" si="28"/>
        <v>8.8000000000000007</v>
      </c>
      <c r="G80" s="415">
        <v>45.084299999999999</v>
      </c>
      <c r="H80" s="415">
        <v>5.0250000000000004</v>
      </c>
      <c r="I80" s="416">
        <v>40.200000000000003</v>
      </c>
      <c r="J80" s="417">
        <f t="shared" si="35"/>
        <v>8</v>
      </c>
      <c r="K80" s="416">
        <v>110.0475</v>
      </c>
      <c r="L80" s="416">
        <v>25.125</v>
      </c>
      <c r="M80" s="416">
        <v>201</v>
      </c>
      <c r="N80" s="369">
        <f t="shared" si="15"/>
        <v>8</v>
      </c>
      <c r="O80" s="416">
        <v>30.15</v>
      </c>
      <c r="P80" s="416">
        <v>20.100000000000001</v>
      </c>
      <c r="Q80" s="416">
        <v>166.83</v>
      </c>
      <c r="R80" s="401">
        <f t="shared" si="37"/>
        <v>8.3000000000000007</v>
      </c>
      <c r="S80" s="416">
        <v>58.29</v>
      </c>
      <c r="T80" s="416">
        <v>25.125</v>
      </c>
      <c r="U80" s="416">
        <v>208.035</v>
      </c>
      <c r="V80" s="393">
        <f t="shared" si="33"/>
        <v>8.2799999999999994</v>
      </c>
      <c r="W80" s="366">
        <f t="shared" si="34"/>
        <v>386.2808</v>
      </c>
      <c r="X80" s="366">
        <f t="shared" si="34"/>
        <v>141.35</v>
      </c>
      <c r="Y80" s="366">
        <f t="shared" si="34"/>
        <v>1196.6450000000002</v>
      </c>
      <c r="Z80" s="369">
        <f t="shared" si="16"/>
        <v>8.4658295012380638</v>
      </c>
    </row>
    <row r="81" spans="1:26" ht="15.75">
      <c r="A81" s="364" t="s">
        <v>118</v>
      </c>
      <c r="B81" s="364" t="s">
        <v>295</v>
      </c>
      <c r="C81" s="414">
        <v>111.65</v>
      </c>
      <c r="D81" s="402">
        <v>86.43</v>
      </c>
      <c r="E81" s="402">
        <v>803.79900000000009</v>
      </c>
      <c r="F81" s="393">
        <f t="shared" si="28"/>
        <v>9.3000000000000007</v>
      </c>
      <c r="G81" s="415">
        <v>52.26</v>
      </c>
      <c r="H81" s="415">
        <v>36.18</v>
      </c>
      <c r="I81" s="416">
        <v>354.56400000000002</v>
      </c>
      <c r="J81" s="417">
        <f t="shared" si="35"/>
        <v>9.8000000000000007</v>
      </c>
      <c r="K81" s="416">
        <v>40.200000000000003</v>
      </c>
      <c r="L81" s="416">
        <v>29.145</v>
      </c>
      <c r="M81" s="416">
        <v>244.81800000000001</v>
      </c>
      <c r="N81" s="369">
        <f t="shared" si="15"/>
        <v>8.4</v>
      </c>
      <c r="O81" s="416">
        <v>15.074999999999999</v>
      </c>
      <c r="P81" s="416">
        <v>11.055</v>
      </c>
      <c r="Q81" s="416">
        <v>93.967500000000001</v>
      </c>
      <c r="R81" s="401">
        <f t="shared" si="37"/>
        <v>8.5</v>
      </c>
      <c r="S81" s="416">
        <v>8.0399999999999991</v>
      </c>
      <c r="T81" s="416">
        <v>6.03</v>
      </c>
      <c r="U81" s="416">
        <v>47.033999999999999</v>
      </c>
      <c r="V81" s="393">
        <f t="shared" si="33"/>
        <v>7.8</v>
      </c>
      <c r="W81" s="366">
        <f t="shared" si="34"/>
        <v>227.22499999999999</v>
      </c>
      <c r="X81" s="366">
        <f t="shared" si="34"/>
        <v>168.84000000000003</v>
      </c>
      <c r="Y81" s="366">
        <f t="shared" si="34"/>
        <v>1544.1825000000001</v>
      </c>
      <c r="Z81" s="369">
        <f t="shared" si="16"/>
        <v>9.1458333333333321</v>
      </c>
    </row>
    <row r="82" spans="1:26" ht="15.75">
      <c r="A82" s="364" t="s">
        <v>118</v>
      </c>
      <c r="B82" s="364" t="s">
        <v>296</v>
      </c>
      <c r="C82" s="414">
        <f>198+200</f>
        <v>398</v>
      </c>
      <c r="D82" s="402">
        <v>119.745</v>
      </c>
      <c r="E82" s="402">
        <v>868.52099999999996</v>
      </c>
      <c r="F82" s="393">
        <f t="shared" si="28"/>
        <v>7.2530878115996487</v>
      </c>
      <c r="G82" s="415">
        <v>43.215000000000003</v>
      </c>
      <c r="H82" s="415">
        <v>15.074999999999999</v>
      </c>
      <c r="I82" s="416">
        <v>96.48</v>
      </c>
      <c r="J82" s="417">
        <f t="shared" si="35"/>
        <v>6.4</v>
      </c>
      <c r="K82" s="416">
        <v>54.27</v>
      </c>
      <c r="L82" s="416">
        <v>12.06</v>
      </c>
      <c r="M82" s="416">
        <v>50.290199999999999</v>
      </c>
      <c r="N82" s="369">
        <f t="shared" si="15"/>
        <v>4.17</v>
      </c>
      <c r="O82" s="416">
        <v>6.03</v>
      </c>
      <c r="P82" s="416">
        <v>2.0099999999999998</v>
      </c>
      <c r="Q82" s="416">
        <v>8.0399999999999991</v>
      </c>
      <c r="R82" s="401">
        <f t="shared" si="37"/>
        <v>4</v>
      </c>
      <c r="S82" s="416">
        <v>2.0099999999999998</v>
      </c>
      <c r="T82" s="416">
        <v>1.0049999999999999</v>
      </c>
      <c r="U82" s="416">
        <v>3.0149999999999997</v>
      </c>
      <c r="V82" s="393">
        <f t="shared" si="33"/>
        <v>3</v>
      </c>
      <c r="W82" s="366">
        <f t="shared" si="34"/>
        <v>503.52499999999998</v>
      </c>
      <c r="X82" s="366">
        <f t="shared" si="34"/>
        <v>149.89499999999998</v>
      </c>
      <c r="Y82" s="366">
        <f t="shared" si="34"/>
        <v>1026.3462</v>
      </c>
      <c r="Z82" s="369">
        <f t="shared" si="16"/>
        <v>6.8471009706794765</v>
      </c>
    </row>
    <row r="83" spans="1:26" ht="15.75">
      <c r="A83" s="364" t="s">
        <v>118</v>
      </c>
      <c r="B83" s="364" t="s">
        <v>297</v>
      </c>
      <c r="C83" s="414">
        <v>274.36500000000001</v>
      </c>
      <c r="D83" s="402">
        <v>236.17500000000001</v>
      </c>
      <c r="E83" s="402">
        <v>2385.3674999999998</v>
      </c>
      <c r="F83" s="393">
        <f t="shared" si="28"/>
        <v>10.1</v>
      </c>
      <c r="G83" s="415">
        <v>167.83500000000001</v>
      </c>
      <c r="H83" s="415">
        <v>133.66499999999999</v>
      </c>
      <c r="I83" s="416">
        <v>1069.32</v>
      </c>
      <c r="J83" s="417">
        <f t="shared" si="35"/>
        <v>8</v>
      </c>
      <c r="K83" s="416">
        <v>244.97499999999999</v>
      </c>
      <c r="L83" s="416">
        <v>140.42500000000001</v>
      </c>
      <c r="M83" s="416">
        <v>912.76250000000005</v>
      </c>
      <c r="N83" s="369">
        <f t="shared" si="15"/>
        <v>6.5</v>
      </c>
      <c r="O83" s="416">
        <v>57.284999999999997</v>
      </c>
      <c r="P83" s="416">
        <v>46.23</v>
      </c>
      <c r="Q83" s="416">
        <v>346.72499999999997</v>
      </c>
      <c r="R83" s="401">
        <f t="shared" si="37"/>
        <v>7.5</v>
      </c>
      <c r="S83" s="416">
        <v>0</v>
      </c>
      <c r="T83" s="416">
        <v>0</v>
      </c>
      <c r="U83" s="416">
        <v>0</v>
      </c>
      <c r="V83" s="393"/>
      <c r="W83" s="366">
        <f t="shared" si="34"/>
        <v>744.46</v>
      </c>
      <c r="X83" s="366">
        <f t="shared" si="34"/>
        <v>556.495</v>
      </c>
      <c r="Y83" s="366">
        <f t="shared" si="34"/>
        <v>4714.1750000000002</v>
      </c>
      <c r="Z83" s="369">
        <f t="shared" si="16"/>
        <v>8.4711902173424747</v>
      </c>
    </row>
    <row r="84" spans="1:26" ht="15.75">
      <c r="A84" s="364" t="s">
        <v>118</v>
      </c>
      <c r="B84" s="364" t="s">
        <v>298</v>
      </c>
      <c r="C84" s="414">
        <v>16.079999999999998</v>
      </c>
      <c r="D84" s="402">
        <v>13.065</v>
      </c>
      <c r="E84" s="402">
        <v>120.19799999999998</v>
      </c>
      <c r="F84" s="393">
        <f t="shared" si="28"/>
        <v>9.1999999999999993</v>
      </c>
      <c r="G84" s="415">
        <v>25.125</v>
      </c>
      <c r="H84" s="415">
        <v>21.105</v>
      </c>
      <c r="I84" s="416">
        <v>200.4975</v>
      </c>
      <c r="J84" s="417">
        <f t="shared" si="35"/>
        <v>9.5</v>
      </c>
      <c r="K84" s="416">
        <v>10.050000000000001</v>
      </c>
      <c r="L84" s="416">
        <v>8.0399999999999991</v>
      </c>
      <c r="M84" s="416">
        <v>50.249999999999993</v>
      </c>
      <c r="N84" s="369">
        <f t="shared" si="15"/>
        <v>6.25</v>
      </c>
      <c r="O84" s="416">
        <v>0</v>
      </c>
      <c r="P84" s="416">
        <v>0</v>
      </c>
      <c r="Q84" s="416">
        <v>0</v>
      </c>
      <c r="R84" s="401"/>
      <c r="S84" s="416">
        <v>0</v>
      </c>
      <c r="T84" s="416">
        <v>0</v>
      </c>
      <c r="U84" s="416">
        <v>0</v>
      </c>
      <c r="V84" s="393"/>
      <c r="W84" s="366">
        <f t="shared" si="34"/>
        <v>51.254999999999995</v>
      </c>
      <c r="X84" s="366">
        <f t="shared" si="34"/>
        <v>42.21</v>
      </c>
      <c r="Y84" s="366">
        <f t="shared" si="34"/>
        <v>370.94549999999998</v>
      </c>
      <c r="Z84" s="369">
        <f t="shared" si="16"/>
        <v>8.788095238095238</v>
      </c>
    </row>
    <row r="85" spans="1:26" ht="15.75">
      <c r="A85" s="364" t="s">
        <v>118</v>
      </c>
      <c r="B85" s="364" t="s">
        <v>299</v>
      </c>
      <c r="C85" s="414">
        <f>114.8+150</f>
        <v>264.8</v>
      </c>
      <c r="D85" s="402">
        <v>109.675</v>
      </c>
      <c r="E85" s="402">
        <v>1151.5874999999999</v>
      </c>
      <c r="F85" s="393">
        <f t="shared" si="28"/>
        <v>10.499999999999998</v>
      </c>
      <c r="G85" s="415">
        <f>230.405+250</f>
        <v>480.40499999999997</v>
      </c>
      <c r="H85" s="415">
        <v>220.255</v>
      </c>
      <c r="I85" s="416">
        <v>2643.06</v>
      </c>
      <c r="J85" s="417">
        <f t="shared" si="35"/>
        <v>12</v>
      </c>
      <c r="K85" s="416">
        <v>98</v>
      </c>
      <c r="L85" s="416">
        <v>84</v>
      </c>
      <c r="M85" s="416">
        <v>642.76</v>
      </c>
      <c r="N85" s="369">
        <f t="shared" si="15"/>
        <v>7.6519047619047615</v>
      </c>
      <c r="O85" s="416">
        <v>29.145</v>
      </c>
      <c r="P85" s="416">
        <v>25.125</v>
      </c>
      <c r="Q85" s="416">
        <v>201</v>
      </c>
      <c r="R85" s="401">
        <f t="shared" si="37"/>
        <v>8</v>
      </c>
      <c r="S85" s="416">
        <v>14.07</v>
      </c>
      <c r="T85" s="416">
        <v>10.050000000000001</v>
      </c>
      <c r="U85" s="416">
        <v>90.45</v>
      </c>
      <c r="V85" s="393">
        <f t="shared" si="33"/>
        <v>9</v>
      </c>
      <c r="W85" s="366">
        <f t="shared" si="34"/>
        <v>886.42</v>
      </c>
      <c r="X85" s="366">
        <f t="shared" si="34"/>
        <v>449.10500000000002</v>
      </c>
      <c r="Y85" s="366">
        <f t="shared" si="34"/>
        <v>4728.8575000000001</v>
      </c>
      <c r="Z85" s="369">
        <f t="shared" si="16"/>
        <v>10.529514256131639</v>
      </c>
    </row>
    <row r="86" spans="1:26" ht="15.75">
      <c r="A86" s="364" t="s">
        <v>118</v>
      </c>
      <c r="B86" s="364" t="s">
        <v>300</v>
      </c>
      <c r="C86" s="414">
        <v>215.25</v>
      </c>
      <c r="D86" s="402">
        <v>153.75</v>
      </c>
      <c r="E86" s="402">
        <v>1383.75</v>
      </c>
      <c r="F86" s="393">
        <f t="shared" si="28"/>
        <v>9</v>
      </c>
      <c r="G86" s="415">
        <v>25</v>
      </c>
      <c r="H86" s="415">
        <v>21</v>
      </c>
      <c r="I86" s="416">
        <v>250.8</v>
      </c>
      <c r="J86" s="417">
        <f t="shared" si="35"/>
        <v>11.942857142857143</v>
      </c>
      <c r="K86" s="416">
        <v>56</v>
      </c>
      <c r="L86" s="416">
        <v>40.6</v>
      </c>
      <c r="M86" s="416">
        <v>203</v>
      </c>
      <c r="N86" s="369">
        <f t="shared" si="15"/>
        <v>5</v>
      </c>
      <c r="O86" s="416">
        <v>22.11</v>
      </c>
      <c r="P86" s="416">
        <v>20.100000000000001</v>
      </c>
      <c r="Q86" s="416">
        <v>135.67500000000001</v>
      </c>
      <c r="R86" s="401">
        <f t="shared" si="37"/>
        <v>6.75</v>
      </c>
      <c r="S86" s="416">
        <v>0</v>
      </c>
      <c r="T86" s="416">
        <v>0</v>
      </c>
      <c r="U86" s="416">
        <v>0</v>
      </c>
      <c r="V86" s="393"/>
      <c r="W86" s="366">
        <f t="shared" si="34"/>
        <v>318.36</v>
      </c>
      <c r="X86" s="366">
        <f t="shared" si="34"/>
        <v>235.45</v>
      </c>
      <c r="Y86" s="366">
        <f t="shared" si="34"/>
        <v>1973.2249999999999</v>
      </c>
      <c r="Z86" s="369">
        <f t="shared" si="16"/>
        <v>8.3806540666808242</v>
      </c>
    </row>
    <row r="87" spans="1:26" ht="15.75">
      <c r="A87" s="364" t="s">
        <v>118</v>
      </c>
      <c r="B87" s="364" t="s">
        <v>301</v>
      </c>
      <c r="C87" s="398"/>
      <c r="D87" s="399"/>
      <c r="E87" s="399"/>
      <c r="F87" s="393"/>
      <c r="G87" s="276"/>
      <c r="H87" s="276"/>
      <c r="I87" s="228"/>
      <c r="J87" s="417"/>
      <c r="K87" s="228"/>
      <c r="L87" s="228"/>
      <c r="M87" s="228"/>
      <c r="N87" s="369"/>
      <c r="O87" s="228"/>
      <c r="P87" s="228"/>
      <c r="Q87" s="228"/>
      <c r="R87" s="401"/>
      <c r="S87" s="228"/>
      <c r="T87" s="228"/>
      <c r="U87" s="228"/>
      <c r="V87" s="393"/>
      <c r="W87" s="366">
        <f t="shared" si="34"/>
        <v>0</v>
      </c>
      <c r="X87" s="366">
        <f t="shared" si="34"/>
        <v>0</v>
      </c>
      <c r="Y87" s="366">
        <f t="shared" si="34"/>
        <v>0</v>
      </c>
      <c r="Z87" s="369"/>
    </row>
    <row r="88" spans="1:26" s="412" customFormat="1" ht="15.75">
      <c r="A88" s="372"/>
      <c r="B88" s="387" t="s">
        <v>521</v>
      </c>
      <c r="C88" s="418">
        <f>SUM(C79:C87)</f>
        <v>1560.539</v>
      </c>
      <c r="D88" s="410">
        <f>SUM(D79:D87)</f>
        <v>869.23500000000001</v>
      </c>
      <c r="E88" s="410">
        <f>SUM(E79:E87)</f>
        <v>8036.6990000000005</v>
      </c>
      <c r="F88" s="397">
        <f t="shared" si="28"/>
        <v>9.2457149102371634</v>
      </c>
      <c r="G88" s="409">
        <f>SUM(G79:G87)</f>
        <v>865.55679999999995</v>
      </c>
      <c r="H88" s="409">
        <f>SUM(H79:H87)</f>
        <v>458.83749999999998</v>
      </c>
      <c r="I88" s="410">
        <f>SUM(I79:I87)</f>
        <v>4716.9802499999996</v>
      </c>
      <c r="J88" s="411">
        <f t="shared" si="35"/>
        <v>10.280284959272073</v>
      </c>
      <c r="K88" s="410">
        <f>SUM(K79:K87)</f>
        <v>663.79250000000002</v>
      </c>
      <c r="L88" s="410">
        <f>SUM(L79:L87)</f>
        <v>354.39499999999998</v>
      </c>
      <c r="M88" s="410">
        <f>SUM(M79:M87)</f>
        <v>2402.8806999999997</v>
      </c>
      <c r="N88" s="375">
        <f t="shared" si="15"/>
        <v>6.7802330732657055</v>
      </c>
      <c r="O88" s="410">
        <f>SUM(O79:O87)</f>
        <v>159.79500000000002</v>
      </c>
      <c r="P88" s="410">
        <f>SUM(P79:P87)</f>
        <v>124.62</v>
      </c>
      <c r="Q88" s="410">
        <f>SUM(Q79:Q87)</f>
        <v>952.23749999999995</v>
      </c>
      <c r="R88" s="411">
        <f t="shared" si="37"/>
        <v>7.6411290322580641</v>
      </c>
      <c r="S88" s="410">
        <f>SUM(S79:S87)</f>
        <v>102.51000000000002</v>
      </c>
      <c r="T88" s="410">
        <f>SUM(T79:T87)</f>
        <v>49.245000000000005</v>
      </c>
      <c r="U88" s="410">
        <f>SUM(U79:U87)</f>
        <v>390.74399999999997</v>
      </c>
      <c r="V88" s="397">
        <f t="shared" si="33"/>
        <v>7.9346938775510187</v>
      </c>
      <c r="W88" s="374">
        <f t="shared" si="34"/>
        <v>3352.1933000000004</v>
      </c>
      <c r="X88" s="374">
        <f t="shared" si="34"/>
        <v>1856.3325</v>
      </c>
      <c r="Y88" s="374">
        <f t="shared" si="34"/>
        <v>16499.541450000001</v>
      </c>
      <c r="Z88" s="369">
        <f t="shared" si="16"/>
        <v>8.8882468253936189</v>
      </c>
    </row>
    <row r="89" spans="1:26" s="412" customFormat="1" ht="15.75">
      <c r="A89" s="372"/>
      <c r="B89" s="372" t="s">
        <v>142</v>
      </c>
      <c r="C89" s="407">
        <f>C88+C78+C67+C54+C42+C28+C19</f>
        <v>27150.413</v>
      </c>
      <c r="D89" s="408">
        <f>D88+D78+D67+D54+D42+D28+D19</f>
        <v>16155.45</v>
      </c>
      <c r="E89" s="408">
        <f>E88+E78+E67+E54+E42+E28+E19</f>
        <v>161434.432</v>
      </c>
      <c r="F89" s="397">
        <f t="shared" si="28"/>
        <v>9.9925679569433221</v>
      </c>
      <c r="G89" s="419">
        <f>G88+G78+G67+G54+G42+G28+G19</f>
        <v>6276.8158000000003</v>
      </c>
      <c r="H89" s="419">
        <f>H88+H78+H67+H54+H42+H28+H19</f>
        <v>3864.7210000000005</v>
      </c>
      <c r="I89" s="419">
        <f>I88+I78+I67+I54+I42+I28+I19</f>
        <v>41556.274949999999</v>
      </c>
      <c r="J89" s="411">
        <f t="shared" si="35"/>
        <v>10.752723146121024</v>
      </c>
      <c r="K89" s="408">
        <f>K88+K78+K67+K54+K42+K28+K19</f>
        <v>8875.6954999999998</v>
      </c>
      <c r="L89" s="408">
        <f>L88+L78+L67+L54+L42+L28+L19</f>
        <v>4611.5665000000008</v>
      </c>
      <c r="M89" s="408">
        <f>M88+M78+M67+M54+M42+M28+M19</f>
        <v>31002.67052</v>
      </c>
      <c r="N89" s="375">
        <f t="shared" si="15"/>
        <v>6.7228067772632132</v>
      </c>
      <c r="O89" s="408">
        <f>O88+O78+O67+O54+O42+O28+O19</f>
        <v>1001.6300000000001</v>
      </c>
      <c r="P89" s="408">
        <f>P88+P78+P67+P54+P42+P28+P19</f>
        <v>661.54750000000001</v>
      </c>
      <c r="Q89" s="408">
        <f>Q88+Q78+Q67+Q54+Q42+Q28+Q19</f>
        <v>5430.6456749999998</v>
      </c>
      <c r="R89" s="411">
        <f t="shared" si="37"/>
        <v>8.2090033973373036</v>
      </c>
      <c r="S89" s="408">
        <f>S88+S78+S67+S54+S42+S28+S19</f>
        <v>1119.7824999999998</v>
      </c>
      <c r="T89" s="408">
        <f>T88+T78+T67+T54+T42+T28+T19</f>
        <v>670.8125</v>
      </c>
      <c r="U89" s="408">
        <f>U88+U78+U67+U54+U42+U28+U19</f>
        <v>5752.18415</v>
      </c>
      <c r="V89" s="397">
        <f t="shared" si="33"/>
        <v>8.5749507500232927</v>
      </c>
      <c r="W89" s="374">
        <f t="shared" si="34"/>
        <v>44424.336799999997</v>
      </c>
      <c r="X89" s="374">
        <f t="shared" si="34"/>
        <v>25964.097500000003</v>
      </c>
      <c r="Y89" s="374">
        <f t="shared" si="34"/>
        <v>245176.207295</v>
      </c>
      <c r="Z89" s="369">
        <f t="shared" si="16"/>
        <v>9.4428934914837672</v>
      </c>
    </row>
    <row r="90" spans="1:26">
      <c r="W90" s="323"/>
      <c r="X90" s="323"/>
      <c r="Y90" s="323"/>
      <c r="Z90" s="323"/>
    </row>
    <row r="92" spans="1:26">
      <c r="G92" s="420"/>
      <c r="H92" s="420"/>
    </row>
    <row r="94" spans="1:26">
      <c r="I94" s="353"/>
    </row>
  </sheetData>
  <mergeCells count="10">
    <mergeCell ref="A1:Z1"/>
    <mergeCell ref="A2:Z2"/>
    <mergeCell ref="A3:A4"/>
    <mergeCell ref="B3:B4"/>
    <mergeCell ref="C3:F3"/>
    <mergeCell ref="G3:J3"/>
    <mergeCell ref="K3:N3"/>
    <mergeCell ref="O3:R3"/>
    <mergeCell ref="S3:V3"/>
    <mergeCell ref="W3:Z3"/>
  </mergeCells>
  <pageMargins left="0.7" right="0.54" top="0.75" bottom="0.75" header="0.3" footer="0.3"/>
  <pageSetup scale="35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W177"/>
  <sheetViews>
    <sheetView zoomScale="120" zoomScaleNormal="120" workbookViewId="0">
      <selection activeCell="D9" sqref="D9"/>
    </sheetView>
  </sheetViews>
  <sheetFormatPr defaultRowHeight="15" customHeight="1"/>
  <cols>
    <col min="1" max="1" width="12.109375" style="15" bestFit="1" customWidth="1"/>
    <col min="2" max="2" width="20.6640625" style="839" bestFit="1" customWidth="1"/>
    <col min="3" max="3" width="9.33203125" style="836" customWidth="1"/>
    <col min="4" max="4" width="9.88671875" style="836" customWidth="1"/>
    <col min="5" max="5" width="6.109375" style="836" customWidth="1"/>
    <col min="6" max="6" width="6.33203125" style="837" customWidth="1"/>
    <col min="7" max="7" width="8" style="837" customWidth="1"/>
    <col min="8" max="8" width="5.109375" style="837" bestFit="1" customWidth="1"/>
    <col min="9" max="9" width="8" style="836" bestFit="1" customWidth="1"/>
    <col min="10" max="10" width="9.88671875" style="836" bestFit="1" customWidth="1"/>
    <col min="11" max="11" width="6.109375" style="836" bestFit="1" customWidth="1"/>
    <col min="12" max="12" width="7.109375" style="836" bestFit="1" customWidth="1"/>
    <col min="13" max="13" width="7.6640625" style="836" bestFit="1" customWidth="1"/>
    <col min="14" max="14" width="6.109375" style="836" bestFit="1" customWidth="1"/>
    <col min="15" max="15" width="8" style="839" bestFit="1" customWidth="1"/>
    <col min="16" max="16" width="9.88671875" style="839" bestFit="1" customWidth="1"/>
    <col min="17" max="17" width="6.109375" style="839" bestFit="1" customWidth="1"/>
    <col min="18" max="18" width="7.109375" style="839" bestFit="1" customWidth="1"/>
    <col min="19" max="19" width="7.6640625" style="839" bestFit="1" customWidth="1"/>
    <col min="20" max="20" width="5.88671875" style="839" bestFit="1" customWidth="1"/>
    <col min="21" max="21" width="9.33203125" style="839" bestFit="1" customWidth="1"/>
    <col min="22" max="22" width="10.33203125" style="839" bestFit="1" customWidth="1"/>
    <col min="23" max="23" width="8.88671875" style="839"/>
    <col min="24" max="16384" width="8.88671875" style="830"/>
  </cols>
  <sheetData>
    <row r="1" spans="1:23" s="817" customFormat="1" ht="15" customHeight="1" thickBot="1">
      <c r="A1" s="848" t="s">
        <v>2222</v>
      </c>
      <c r="B1" s="848"/>
      <c r="C1" s="848"/>
      <c r="D1" s="848"/>
      <c r="E1" s="848"/>
      <c r="F1" s="848"/>
      <c r="G1" s="848"/>
      <c r="H1" s="848"/>
      <c r="I1" s="848"/>
      <c r="J1" s="848"/>
      <c r="K1" s="848"/>
      <c r="L1" s="848"/>
      <c r="M1" s="848"/>
      <c r="N1" s="848"/>
      <c r="O1" s="848"/>
      <c r="P1" s="848"/>
      <c r="Q1" s="848"/>
      <c r="R1" s="848"/>
      <c r="S1" s="848"/>
      <c r="T1" s="848"/>
      <c r="U1" s="848"/>
      <c r="V1" s="848"/>
      <c r="W1" s="848"/>
    </row>
    <row r="2" spans="1:23" s="820" customFormat="1" ht="15" customHeight="1" thickTop="1">
      <c r="A2" s="818"/>
      <c r="B2" s="819"/>
      <c r="C2" s="853" t="s">
        <v>103</v>
      </c>
      <c r="D2" s="853"/>
      <c r="E2" s="853"/>
      <c r="F2" s="853" t="s">
        <v>104</v>
      </c>
      <c r="G2" s="853"/>
      <c r="H2" s="853"/>
      <c r="I2" s="853" t="s">
        <v>105</v>
      </c>
      <c r="J2" s="853"/>
      <c r="K2" s="853"/>
      <c r="L2" s="853" t="s">
        <v>106</v>
      </c>
      <c r="M2" s="853"/>
      <c r="N2" s="853"/>
      <c r="O2" s="852" t="s">
        <v>107</v>
      </c>
      <c r="P2" s="852"/>
      <c r="Q2" s="852"/>
      <c r="R2" s="852" t="s">
        <v>108</v>
      </c>
      <c r="S2" s="852"/>
      <c r="T2" s="852"/>
      <c r="U2" s="849" t="s">
        <v>130</v>
      </c>
      <c r="V2" s="850"/>
      <c r="W2" s="851"/>
    </row>
    <row r="3" spans="1:23" s="825" customFormat="1" ht="15" customHeight="1">
      <c r="A3" s="821" t="s">
        <v>0</v>
      </c>
      <c r="B3" s="822" t="s">
        <v>129</v>
      </c>
      <c r="C3" s="823" t="s">
        <v>113</v>
      </c>
      <c r="D3" s="823" t="s">
        <v>114</v>
      </c>
      <c r="E3" s="824" t="s">
        <v>115</v>
      </c>
      <c r="F3" s="823" t="s">
        <v>113</v>
      </c>
      <c r="G3" s="823" t="s">
        <v>114</v>
      </c>
      <c r="H3" s="840" t="s">
        <v>115</v>
      </c>
      <c r="I3" s="823" t="s">
        <v>113</v>
      </c>
      <c r="J3" s="823" t="s">
        <v>114</v>
      </c>
      <c r="K3" s="824" t="s">
        <v>115</v>
      </c>
      <c r="L3" s="823" t="s">
        <v>113</v>
      </c>
      <c r="M3" s="823" t="s">
        <v>114</v>
      </c>
      <c r="N3" s="824" t="s">
        <v>115</v>
      </c>
      <c r="O3" s="823" t="s">
        <v>113</v>
      </c>
      <c r="P3" s="823" t="s">
        <v>114</v>
      </c>
      <c r="Q3" s="824" t="s">
        <v>115</v>
      </c>
      <c r="R3" s="823" t="s">
        <v>113</v>
      </c>
      <c r="S3" s="823" t="s">
        <v>114</v>
      </c>
      <c r="T3" s="824" t="s">
        <v>115</v>
      </c>
      <c r="U3" s="823" t="s">
        <v>113</v>
      </c>
      <c r="V3" s="823" t="s">
        <v>114</v>
      </c>
      <c r="W3" s="824" t="s">
        <v>115</v>
      </c>
    </row>
    <row r="4" spans="1:23" ht="15" customHeight="1">
      <c r="A4" s="826">
        <v>1</v>
      </c>
      <c r="B4" s="827" t="s">
        <v>1</v>
      </c>
      <c r="C4" s="828">
        <v>3862.0697740180321</v>
      </c>
      <c r="D4" s="828">
        <v>8623.7642477195259</v>
      </c>
      <c r="E4" s="828">
        <f>D4/C4*1000</f>
        <v>2232.9384895466314</v>
      </c>
      <c r="F4" s="829">
        <v>10388.734999259292</v>
      </c>
      <c r="G4" s="829">
        <v>35463.735807262405</v>
      </c>
      <c r="H4" s="829">
        <f>G4/F4*1000</f>
        <v>3413.6721949102503</v>
      </c>
      <c r="I4" s="829">
        <v>3054.5848362415954</v>
      </c>
      <c r="J4" s="829">
        <v>4222.5130016491676</v>
      </c>
      <c r="K4" s="829">
        <f>J4/I4*1000</f>
        <v>1382.3525055027142</v>
      </c>
      <c r="L4" s="828">
        <v>111.56146923783287</v>
      </c>
      <c r="M4" s="828">
        <v>159.7715877437326</v>
      </c>
      <c r="N4" s="828">
        <f>M4/L4*1000</f>
        <v>1432.1395086965263</v>
      </c>
      <c r="O4" s="828">
        <v>1540</v>
      </c>
      <c r="P4" s="828">
        <v>2987.2500000000005</v>
      </c>
      <c r="Q4" s="828">
        <f t="shared" ref="Q4:Q35" si="0">1000*P4/O4</f>
        <v>1939.7727272727275</v>
      </c>
      <c r="R4" s="828">
        <v>279</v>
      </c>
      <c r="S4" s="828">
        <v>375.29399999999998</v>
      </c>
      <c r="T4" s="828">
        <f>S4/R4*1000</f>
        <v>1345.1397849462364</v>
      </c>
      <c r="U4" s="828">
        <f>C4+F4+I4+L4+O4+R4</f>
        <v>19235.951078756752</v>
      </c>
      <c r="V4" s="828">
        <f>D4+G4+J4+M4+P4+S4</f>
        <v>51832.328644374829</v>
      </c>
      <c r="W4" s="828">
        <f>1000*V4/U4</f>
        <v>2694.5550252316834</v>
      </c>
    </row>
    <row r="5" spans="1:23" ht="15" customHeight="1">
      <c r="A5" s="826">
        <v>1</v>
      </c>
      <c r="B5" s="827" t="s">
        <v>2</v>
      </c>
      <c r="C5" s="828">
        <v>13111.158931353864</v>
      </c>
      <c r="D5" s="828">
        <v>34108.440489766748</v>
      </c>
      <c r="E5" s="828">
        <f t="shared" ref="E5:E68" si="1">D5/C5*1000</f>
        <v>2601.4817353941339</v>
      </c>
      <c r="F5" s="829">
        <v>12827.829303433211</v>
      </c>
      <c r="G5" s="829">
        <v>25004.81260628163</v>
      </c>
      <c r="H5" s="829">
        <f t="shared" ref="H5:H68" si="2">G5/F5*1000</f>
        <v>1949.2629668520301</v>
      </c>
      <c r="I5" s="829">
        <v>7195.8006716052005</v>
      </c>
      <c r="J5" s="829">
        <v>8943.3604663390088</v>
      </c>
      <c r="K5" s="829">
        <f t="shared" ref="K5:K68" si="3">J5/I5*1000</f>
        <v>1242.8582828356712</v>
      </c>
      <c r="L5" s="828">
        <v>17.017851239669419</v>
      </c>
      <c r="M5" s="828">
        <v>17.429627753861737</v>
      </c>
      <c r="N5" s="828">
        <f t="shared" ref="N5:N68" si="4">M5/L5*1000</f>
        <v>1024.1967395526674</v>
      </c>
      <c r="O5" s="828">
        <v>655</v>
      </c>
      <c r="P5" s="828">
        <v>1297.8</v>
      </c>
      <c r="Q5" s="828">
        <f t="shared" si="0"/>
        <v>1981.3740458015268</v>
      </c>
      <c r="R5" s="828">
        <v>12.6</v>
      </c>
      <c r="S5" s="828">
        <v>15.000000000000002</v>
      </c>
      <c r="T5" s="828">
        <f t="shared" ref="T5:T68" si="5">S5/R5*1000</f>
        <v>1190.4761904761906</v>
      </c>
      <c r="U5" s="828">
        <f t="shared" ref="U5:U68" si="6">C5+F5+I5+L5+O5+R5</f>
        <v>33819.406757631943</v>
      </c>
      <c r="V5" s="828">
        <f t="shared" ref="V5:V68" si="7">D5+G5+J5+M5+P5+S5</f>
        <v>69386.843190141255</v>
      </c>
      <c r="W5" s="828">
        <f t="shared" ref="W5:W68" si="8">1000*V5/U5</f>
        <v>2051.6871773477487</v>
      </c>
    </row>
    <row r="6" spans="1:23" ht="15" customHeight="1">
      <c r="A6" s="826">
        <v>1</v>
      </c>
      <c r="B6" s="827" t="s">
        <v>3</v>
      </c>
      <c r="C6" s="828">
        <v>1443.543236612132</v>
      </c>
      <c r="D6" s="828">
        <v>3624.8375136045524</v>
      </c>
      <c r="E6" s="828">
        <f t="shared" si="1"/>
        <v>2511.0695832787974</v>
      </c>
      <c r="F6" s="829">
        <v>13768.395080859756</v>
      </c>
      <c r="G6" s="829">
        <v>33368.783853096669</v>
      </c>
      <c r="H6" s="829">
        <f t="shared" si="2"/>
        <v>2423.5783224643624</v>
      </c>
      <c r="I6" s="829">
        <v>2103.1567724942133</v>
      </c>
      <c r="J6" s="829">
        <v>2825.9460496709826</v>
      </c>
      <c r="K6" s="829">
        <f t="shared" si="3"/>
        <v>1343.6687586154533</v>
      </c>
      <c r="L6" s="828">
        <v>303.48501377410469</v>
      </c>
      <c r="M6" s="828">
        <v>280.81066936777245</v>
      </c>
      <c r="N6" s="828">
        <f t="shared" si="4"/>
        <v>925.28677405069629</v>
      </c>
      <c r="O6" s="828">
        <v>3150</v>
      </c>
      <c r="P6" s="828">
        <v>5325.6</v>
      </c>
      <c r="Q6" s="828">
        <f t="shared" si="0"/>
        <v>1690.6666666666667</v>
      </c>
      <c r="R6" s="828">
        <v>166.49999999999997</v>
      </c>
      <c r="S6" s="828">
        <v>179.29599999999999</v>
      </c>
      <c r="T6" s="828">
        <f t="shared" si="5"/>
        <v>1076.8528528528529</v>
      </c>
      <c r="U6" s="828">
        <f t="shared" si="6"/>
        <v>20935.080103740205</v>
      </c>
      <c r="V6" s="828">
        <f t="shared" si="7"/>
        <v>45605.274085739969</v>
      </c>
      <c r="W6" s="828">
        <f t="shared" si="8"/>
        <v>2178.4141192558541</v>
      </c>
    </row>
    <row r="7" spans="1:23" ht="15" customHeight="1">
      <c r="A7" s="826">
        <v>1</v>
      </c>
      <c r="B7" s="827" t="s">
        <v>4</v>
      </c>
      <c r="C7" s="828">
        <v>8711.4284633058705</v>
      </c>
      <c r="D7" s="828">
        <v>20232.109382999319</v>
      </c>
      <c r="E7" s="828">
        <f t="shared" si="1"/>
        <v>2322.4789675103989</v>
      </c>
      <c r="F7" s="829">
        <v>19675.360720336292</v>
      </c>
      <c r="G7" s="829">
        <v>38951.174724483222</v>
      </c>
      <c r="H7" s="829">
        <f t="shared" si="2"/>
        <v>1979.6930423859321</v>
      </c>
      <c r="I7" s="829">
        <v>4807.2154799867731</v>
      </c>
      <c r="J7" s="829">
        <v>9187.4008000914382</v>
      </c>
      <c r="K7" s="829">
        <f t="shared" si="3"/>
        <v>1911.1689164631991</v>
      </c>
      <c r="L7" s="828">
        <v>52.944426078971524</v>
      </c>
      <c r="M7" s="828">
        <v>38.732506119692751</v>
      </c>
      <c r="N7" s="828">
        <f t="shared" si="4"/>
        <v>731.56909968047671</v>
      </c>
      <c r="O7" s="828">
        <v>3050</v>
      </c>
      <c r="P7" s="828">
        <v>7197.54</v>
      </c>
      <c r="Q7" s="828">
        <f t="shared" si="0"/>
        <v>2359.8491803278689</v>
      </c>
      <c r="R7" s="828">
        <v>310.5</v>
      </c>
      <c r="S7" s="828">
        <v>410</v>
      </c>
      <c r="T7" s="828">
        <f t="shared" si="5"/>
        <v>1320.4508856682771</v>
      </c>
      <c r="U7" s="828">
        <f t="shared" si="6"/>
        <v>36607.449089707909</v>
      </c>
      <c r="V7" s="828">
        <f t="shared" si="7"/>
        <v>76016.957413693657</v>
      </c>
      <c r="W7" s="828">
        <f t="shared" si="8"/>
        <v>2076.543416816924</v>
      </c>
    </row>
    <row r="8" spans="1:23" ht="15" customHeight="1">
      <c r="A8" s="826">
        <v>1</v>
      </c>
      <c r="B8" s="827" t="s">
        <v>5</v>
      </c>
      <c r="C8" s="828">
        <v>14023.667574038516</v>
      </c>
      <c r="D8" s="828">
        <v>34573.857806391199</v>
      </c>
      <c r="E8" s="828">
        <f t="shared" si="1"/>
        <v>2465.3934232152274</v>
      </c>
      <c r="F8" s="829">
        <v>33366.172409385719</v>
      </c>
      <c r="G8" s="829">
        <v>114352.47732104122</v>
      </c>
      <c r="H8" s="829">
        <f t="shared" si="2"/>
        <v>3427.1979392180597</v>
      </c>
      <c r="I8" s="829">
        <v>1719.5810373202685</v>
      </c>
      <c r="J8" s="829">
        <v>1985.1348157340431</v>
      </c>
      <c r="K8" s="829">
        <f t="shared" si="3"/>
        <v>1154.4293479925807</v>
      </c>
      <c r="L8" s="828">
        <v>23.63590449954086</v>
      </c>
      <c r="M8" s="828">
        <v>24.207816324807972</v>
      </c>
      <c r="N8" s="828">
        <f t="shared" si="4"/>
        <v>1024.1967395526674</v>
      </c>
      <c r="O8" s="828">
        <v>4620</v>
      </c>
      <c r="P8" s="828">
        <v>16027.2</v>
      </c>
      <c r="Q8" s="828">
        <f t="shared" si="0"/>
        <v>3469.090909090909</v>
      </c>
      <c r="R8" s="828">
        <v>43.199999999999996</v>
      </c>
      <c r="S8" s="828">
        <v>55</v>
      </c>
      <c r="T8" s="828">
        <f t="shared" si="5"/>
        <v>1273.1481481481483</v>
      </c>
      <c r="U8" s="828">
        <f t="shared" si="6"/>
        <v>53796.256925244044</v>
      </c>
      <c r="V8" s="828">
        <f t="shared" si="7"/>
        <v>167017.8777594913</v>
      </c>
      <c r="W8" s="828">
        <f t="shared" si="8"/>
        <v>3104.6375213721922</v>
      </c>
    </row>
    <row r="9" spans="1:23" ht="15" customHeight="1">
      <c r="A9" s="826">
        <v>1</v>
      </c>
      <c r="B9" s="827" t="s">
        <v>6</v>
      </c>
      <c r="C9" s="828">
        <v>9149.6976557986018</v>
      </c>
      <c r="D9" s="828">
        <v>18727.013806698302</v>
      </c>
      <c r="E9" s="828">
        <f t="shared" si="1"/>
        <v>2046.7358060547601</v>
      </c>
      <c r="F9" s="829">
        <v>13125.409436404321</v>
      </c>
      <c r="G9" s="829">
        <v>30734.257340541593</v>
      </c>
      <c r="H9" s="829">
        <f t="shared" si="2"/>
        <v>2341.5846560411132</v>
      </c>
      <c r="I9" s="829">
        <v>2704.0587074925597</v>
      </c>
      <c r="J9" s="829">
        <v>3045.3772741374523</v>
      </c>
      <c r="K9" s="829">
        <f t="shared" si="3"/>
        <v>1126.224540058671</v>
      </c>
      <c r="L9" s="828">
        <v>28.363085399449034</v>
      </c>
      <c r="M9" s="828">
        <v>28.081066936777244</v>
      </c>
      <c r="N9" s="828">
        <f t="shared" si="4"/>
        <v>990.05684823424508</v>
      </c>
      <c r="O9" s="828">
        <v>1900</v>
      </c>
      <c r="P9" s="828">
        <v>3622.5</v>
      </c>
      <c r="Q9" s="828">
        <f t="shared" si="0"/>
        <v>1906.578947368421</v>
      </c>
      <c r="R9" s="828">
        <v>67.5</v>
      </c>
      <c r="S9" s="828">
        <v>85</v>
      </c>
      <c r="T9" s="828">
        <f t="shared" si="5"/>
        <v>1259.2592592592594</v>
      </c>
      <c r="U9" s="828">
        <f t="shared" si="6"/>
        <v>26975.028885094933</v>
      </c>
      <c r="V9" s="828">
        <f t="shared" si="7"/>
        <v>56242.229488314129</v>
      </c>
      <c r="W9" s="828">
        <f t="shared" si="8"/>
        <v>2084.9738373919149</v>
      </c>
    </row>
    <row r="10" spans="1:23" ht="15" customHeight="1">
      <c r="A10" s="826">
        <v>1</v>
      </c>
      <c r="B10" s="827" t="s">
        <v>7</v>
      </c>
      <c r="C10" s="828">
        <v>7525.3565449616062</v>
      </c>
      <c r="D10" s="828">
        <v>25412.277992794523</v>
      </c>
      <c r="E10" s="828">
        <f t="shared" si="1"/>
        <v>3376.8869077450699</v>
      </c>
      <c r="F10" s="829">
        <v>13587.721428698726</v>
      </c>
      <c r="G10" s="829">
        <v>42960.089263124348</v>
      </c>
      <c r="H10" s="829">
        <f t="shared" si="2"/>
        <v>3161.68457592809</v>
      </c>
      <c r="I10" s="829">
        <v>7811.7251549785069</v>
      </c>
      <c r="J10" s="829">
        <v>9082.8120856261121</v>
      </c>
      <c r="K10" s="829">
        <f t="shared" si="3"/>
        <v>1162.715265249383</v>
      </c>
      <c r="L10" s="828">
        <v>4.7271808999081726</v>
      </c>
      <c r="M10" s="828">
        <v>3.8732506119692753</v>
      </c>
      <c r="N10" s="828">
        <f t="shared" si="4"/>
        <v>819.35739164213385</v>
      </c>
      <c r="O10" s="828">
        <v>1400</v>
      </c>
      <c r="P10" s="828">
        <v>3200.4</v>
      </c>
      <c r="Q10" s="828">
        <f t="shared" si="0"/>
        <v>2286</v>
      </c>
      <c r="R10" s="828">
        <v>0</v>
      </c>
      <c r="S10" s="828">
        <v>0</v>
      </c>
      <c r="T10" s="828"/>
      <c r="U10" s="828">
        <f t="shared" si="6"/>
        <v>30329.530309538746</v>
      </c>
      <c r="V10" s="828">
        <f t="shared" si="7"/>
        <v>80659.452592156944</v>
      </c>
      <c r="W10" s="828">
        <f t="shared" si="8"/>
        <v>2659.4362579624012</v>
      </c>
    </row>
    <row r="11" spans="1:23" ht="15" customHeight="1">
      <c r="A11" s="826">
        <v>1</v>
      </c>
      <c r="B11" s="827" t="s">
        <v>8</v>
      </c>
      <c r="C11" s="828">
        <v>17125.629007728981</v>
      </c>
      <c r="D11" s="828">
        <v>38236.125707364539</v>
      </c>
      <c r="E11" s="828">
        <f t="shared" si="1"/>
        <v>2232.6844573188037</v>
      </c>
      <c r="F11" s="829">
        <v>38642.905838677019</v>
      </c>
      <c r="G11" s="829">
        <v>94747.935032895242</v>
      </c>
      <c r="H11" s="829">
        <f t="shared" si="2"/>
        <v>2451.8843233073758</v>
      </c>
      <c r="I11" s="829">
        <v>5541.3173439097536</v>
      </c>
      <c r="J11" s="829">
        <v>6962.3271688192935</v>
      </c>
      <c r="K11" s="829">
        <f t="shared" si="3"/>
        <v>1256.4389903551214</v>
      </c>
      <c r="L11" s="828">
        <v>33.090266299357204</v>
      </c>
      <c r="M11" s="828">
        <v>26.144441630792606</v>
      </c>
      <c r="N11" s="828">
        <f t="shared" si="4"/>
        <v>790.0946276549148</v>
      </c>
      <c r="O11" s="828">
        <v>656</v>
      </c>
      <c r="P11" s="828">
        <v>1038.45</v>
      </c>
      <c r="Q11" s="828">
        <f t="shared" si="0"/>
        <v>1583.0030487804879</v>
      </c>
      <c r="R11" s="828">
        <v>11.7</v>
      </c>
      <c r="S11" s="828">
        <v>15.000000000000002</v>
      </c>
      <c r="T11" s="828">
        <f t="shared" si="5"/>
        <v>1282.0512820512824</v>
      </c>
      <c r="U11" s="828">
        <f t="shared" si="6"/>
        <v>62010.642456615104</v>
      </c>
      <c r="V11" s="828">
        <f t="shared" si="7"/>
        <v>141025.98235070985</v>
      </c>
      <c r="W11" s="828">
        <f t="shared" si="8"/>
        <v>2274.2222425671007</v>
      </c>
    </row>
    <row r="12" spans="1:23" ht="15" customHeight="1">
      <c r="A12" s="826">
        <v>1</v>
      </c>
      <c r="B12" s="827" t="s">
        <v>9</v>
      </c>
      <c r="C12" s="828">
        <v>12209.062731687396</v>
      </c>
      <c r="D12" s="828">
        <v>28135.831178967506</v>
      </c>
      <c r="E12" s="828">
        <f t="shared" si="1"/>
        <v>2304.5037770134295</v>
      </c>
      <c r="F12" s="829">
        <v>43638.000927834939</v>
      </c>
      <c r="G12" s="829">
        <v>80571.942651899022</v>
      </c>
      <c r="H12" s="829">
        <f t="shared" si="2"/>
        <v>1846.3710742648937</v>
      </c>
      <c r="I12" s="829">
        <v>23482.246116510389</v>
      </c>
      <c r="J12" s="829">
        <v>26926.467077053701</v>
      </c>
      <c r="K12" s="829">
        <f t="shared" si="3"/>
        <v>1146.6734035344975</v>
      </c>
      <c r="L12" s="828">
        <v>614.53351698806239</v>
      </c>
      <c r="M12" s="828">
        <v>571.30446526546802</v>
      </c>
      <c r="N12" s="828">
        <f t="shared" si="4"/>
        <v>929.655502055498</v>
      </c>
      <c r="O12" s="828">
        <v>5533</v>
      </c>
      <c r="P12" s="828">
        <v>14917.875</v>
      </c>
      <c r="Q12" s="828">
        <f t="shared" si="0"/>
        <v>2696.1639255376831</v>
      </c>
      <c r="R12" s="828">
        <v>358.2</v>
      </c>
      <c r="S12" s="828">
        <v>489.00000000000006</v>
      </c>
      <c r="T12" s="828">
        <f t="shared" si="5"/>
        <v>1365.1591289782245</v>
      </c>
      <c r="U12" s="828">
        <f t="shared" si="6"/>
        <v>85835.043293020775</v>
      </c>
      <c r="V12" s="828">
        <f t="shared" si="7"/>
        <v>151612.42037318571</v>
      </c>
      <c r="W12" s="828">
        <f t="shared" si="8"/>
        <v>1766.3231071675045</v>
      </c>
    </row>
    <row r="13" spans="1:23" ht="15" customHeight="1">
      <c r="A13" s="826">
        <v>1</v>
      </c>
      <c r="B13" s="827" t="s">
        <v>10</v>
      </c>
      <c r="C13" s="828">
        <v>4167.8169644611262</v>
      </c>
      <c r="D13" s="828">
        <v>10552.414207403686</v>
      </c>
      <c r="E13" s="828">
        <f t="shared" si="1"/>
        <v>2531.8804298230621</v>
      </c>
      <c r="F13" s="829">
        <v>13178.548745863449</v>
      </c>
      <c r="G13" s="829">
        <v>33664.022762404042</v>
      </c>
      <c r="H13" s="829">
        <f t="shared" si="2"/>
        <v>2554.455988408487</v>
      </c>
      <c r="I13" s="829">
        <v>7762.6514969536411</v>
      </c>
      <c r="J13" s="829">
        <v>15099.739306043139</v>
      </c>
      <c r="K13" s="829">
        <f t="shared" si="3"/>
        <v>1945.1780505628585</v>
      </c>
      <c r="L13" s="828">
        <v>99.270798898071618</v>
      </c>
      <c r="M13" s="828">
        <v>91.989702034270294</v>
      </c>
      <c r="N13" s="828">
        <f t="shared" si="4"/>
        <v>926.65419292860383</v>
      </c>
      <c r="O13" s="828">
        <v>2365</v>
      </c>
      <c r="P13" s="828">
        <v>4692.45</v>
      </c>
      <c r="Q13" s="828">
        <f t="shared" si="0"/>
        <v>1984.122621564482</v>
      </c>
      <c r="R13" s="828">
        <v>85.499999999999986</v>
      </c>
      <c r="S13" s="828">
        <v>145</v>
      </c>
      <c r="T13" s="828">
        <f t="shared" si="5"/>
        <v>1695.9064327485382</v>
      </c>
      <c r="U13" s="828">
        <f t="shared" si="6"/>
        <v>27658.788006176288</v>
      </c>
      <c r="V13" s="828">
        <f t="shared" si="7"/>
        <v>64245.615977885136</v>
      </c>
      <c r="W13" s="828">
        <f t="shared" si="8"/>
        <v>2322.7921615198361</v>
      </c>
    </row>
    <row r="14" spans="1:23" ht="15" customHeight="1">
      <c r="A14" s="826">
        <v>1</v>
      </c>
      <c r="B14" s="827" t="s">
        <v>11</v>
      </c>
      <c r="C14" s="828">
        <v>12665.317053029723</v>
      </c>
      <c r="D14" s="828">
        <v>51041.25822825019</v>
      </c>
      <c r="E14" s="828">
        <f t="shared" si="1"/>
        <v>4030.002408509813</v>
      </c>
      <c r="F14" s="829">
        <v>18479.726257505939</v>
      </c>
      <c r="G14" s="829">
        <v>39731.691381272838</v>
      </c>
      <c r="H14" s="829">
        <f t="shared" si="2"/>
        <v>2150.0151478236835</v>
      </c>
      <c r="I14" s="829">
        <v>2769.1564171173809</v>
      </c>
      <c r="J14" s="829">
        <v>5528.8465529121695</v>
      </c>
      <c r="K14" s="829">
        <f t="shared" si="3"/>
        <v>1996.581528849697</v>
      </c>
      <c r="L14" s="828">
        <v>17.963287419651056</v>
      </c>
      <c r="M14" s="828">
        <v>17.429627753861737</v>
      </c>
      <c r="N14" s="828">
        <f t="shared" si="4"/>
        <v>970.29164799726368</v>
      </c>
      <c r="O14" s="828">
        <v>5137</v>
      </c>
      <c r="P14" s="828">
        <v>12852</v>
      </c>
      <c r="Q14" s="828">
        <f t="shared" si="0"/>
        <v>2501.8493284017909</v>
      </c>
      <c r="R14" s="828">
        <v>31.499999999999993</v>
      </c>
      <c r="S14" s="828">
        <v>55</v>
      </c>
      <c r="T14" s="828">
        <f t="shared" si="5"/>
        <v>1746.0317460317465</v>
      </c>
      <c r="U14" s="828">
        <f t="shared" si="6"/>
        <v>39100.6630150727</v>
      </c>
      <c r="V14" s="828">
        <f t="shared" si="7"/>
        <v>109226.22579018907</v>
      </c>
      <c r="W14" s="828">
        <f t="shared" si="8"/>
        <v>2793.4622425221805</v>
      </c>
    </row>
    <row r="15" spans="1:23" ht="15" customHeight="1">
      <c r="A15" s="826">
        <v>1</v>
      </c>
      <c r="B15" s="827" t="s">
        <v>12</v>
      </c>
      <c r="C15" s="828">
        <v>82826.251281023971</v>
      </c>
      <c r="D15" s="828">
        <v>332933.44554302678</v>
      </c>
      <c r="E15" s="828">
        <f t="shared" si="1"/>
        <v>4019.6609214318501</v>
      </c>
      <c r="F15" s="829">
        <v>39960.760713263364</v>
      </c>
      <c r="G15" s="829">
        <v>148863.75657030821</v>
      </c>
      <c r="H15" s="829">
        <f t="shared" si="2"/>
        <v>3725.2483164290434</v>
      </c>
      <c r="I15" s="829">
        <v>1213.8219086966603</v>
      </c>
      <c r="J15" s="829">
        <v>1554.4754032297567</v>
      </c>
      <c r="K15" s="829">
        <f t="shared" si="3"/>
        <v>1280.6453665833667</v>
      </c>
      <c r="L15" s="828">
        <v>1039.9797979797979</v>
      </c>
      <c r="M15" s="828">
        <v>1230.7253819532373</v>
      </c>
      <c r="N15" s="828">
        <f t="shared" si="4"/>
        <v>1183.4127781558548</v>
      </c>
      <c r="O15" s="828">
        <v>7250</v>
      </c>
      <c r="P15" s="828">
        <v>29274</v>
      </c>
      <c r="Q15" s="828">
        <f t="shared" si="0"/>
        <v>4037.7931034482758</v>
      </c>
      <c r="R15" s="828">
        <v>4.4999999999999991</v>
      </c>
      <c r="S15" s="828">
        <v>8</v>
      </c>
      <c r="T15" s="828">
        <f t="shared" si="5"/>
        <v>1777.7777777777781</v>
      </c>
      <c r="U15" s="828">
        <f t="shared" si="6"/>
        <v>132295.3137009638</v>
      </c>
      <c r="V15" s="828">
        <f t="shared" si="7"/>
        <v>513864.40289851802</v>
      </c>
      <c r="W15" s="828">
        <f t="shared" si="8"/>
        <v>3884.2222639876804</v>
      </c>
    </row>
    <row r="16" spans="1:23" ht="15" customHeight="1">
      <c r="A16" s="826">
        <v>1</v>
      </c>
      <c r="B16" s="827" t="s">
        <v>13</v>
      </c>
      <c r="C16" s="828">
        <v>83299.544145486972</v>
      </c>
      <c r="D16" s="828">
        <v>320916.32117727259</v>
      </c>
      <c r="E16" s="828">
        <f t="shared" si="1"/>
        <v>3852.5579517791311</v>
      </c>
      <c r="F16" s="829">
        <v>1753.5972121511847</v>
      </c>
      <c r="G16" s="829">
        <v>6532.585062260865</v>
      </c>
      <c r="H16" s="829">
        <f t="shared" si="2"/>
        <v>3725.2483164290434</v>
      </c>
      <c r="I16" s="829">
        <v>1318.979747321371</v>
      </c>
      <c r="J16" s="829">
        <v>1592.4144467122774</v>
      </c>
      <c r="K16" s="829">
        <f t="shared" si="3"/>
        <v>1207.3077315600992</v>
      </c>
      <c r="L16" s="828">
        <v>51.998989898989898</v>
      </c>
      <c r="M16" s="828">
        <v>62.940322444500715</v>
      </c>
      <c r="N16" s="828">
        <f t="shared" si="4"/>
        <v>1210.4143285622431</v>
      </c>
      <c r="O16" s="828">
        <v>11341</v>
      </c>
      <c r="P16" s="828">
        <v>40257</v>
      </c>
      <c r="Q16" s="828">
        <f t="shared" si="0"/>
        <v>3549.6869764571024</v>
      </c>
      <c r="R16" s="828">
        <v>0</v>
      </c>
      <c r="S16" s="828">
        <v>0</v>
      </c>
      <c r="T16" s="828"/>
      <c r="U16" s="828">
        <f t="shared" si="6"/>
        <v>97765.120094858517</v>
      </c>
      <c r="V16" s="828">
        <f t="shared" si="7"/>
        <v>369361.26100869023</v>
      </c>
      <c r="W16" s="828">
        <f t="shared" si="8"/>
        <v>3778.0474329731323</v>
      </c>
    </row>
    <row r="17" spans="1:23" ht="15" customHeight="1">
      <c r="A17" s="826">
        <v>1</v>
      </c>
      <c r="B17" s="827" t="s">
        <v>14</v>
      </c>
      <c r="C17" s="828">
        <v>52062.215090929349</v>
      </c>
      <c r="D17" s="828">
        <v>181488.12822870619</v>
      </c>
      <c r="E17" s="828">
        <f t="shared" si="1"/>
        <v>3485.9855254281401</v>
      </c>
      <c r="F17" s="829">
        <v>8874.2646796741774</v>
      </c>
      <c r="G17" s="829">
        <v>22736.789567349504</v>
      </c>
      <c r="H17" s="829">
        <f t="shared" si="2"/>
        <v>2562.1040602300691</v>
      </c>
      <c r="I17" s="829">
        <v>531.79821247353675</v>
      </c>
      <c r="J17" s="829">
        <v>627.53228679195979</v>
      </c>
      <c r="K17" s="829">
        <f t="shared" si="3"/>
        <v>1180.0195489058492</v>
      </c>
      <c r="L17" s="828">
        <v>283.63085399449034</v>
      </c>
      <c r="M17" s="828">
        <v>290.49379589769563</v>
      </c>
      <c r="N17" s="828">
        <f t="shared" si="4"/>
        <v>1024.1967395526674</v>
      </c>
      <c r="O17" s="828">
        <v>11400</v>
      </c>
      <c r="P17" s="828">
        <v>45990</v>
      </c>
      <c r="Q17" s="828">
        <f t="shared" si="0"/>
        <v>4034.2105263157896</v>
      </c>
      <c r="R17" s="828">
        <v>10.799999999999999</v>
      </c>
      <c r="S17" s="828">
        <v>22</v>
      </c>
      <c r="T17" s="828">
        <f t="shared" si="5"/>
        <v>2037.0370370370372</v>
      </c>
      <c r="U17" s="828">
        <f t="shared" si="6"/>
        <v>73162.70883707155</v>
      </c>
      <c r="V17" s="828">
        <f t="shared" si="7"/>
        <v>251154.94387874534</v>
      </c>
      <c r="W17" s="828">
        <f t="shared" si="8"/>
        <v>3432.8272950916917</v>
      </c>
    </row>
    <row r="18" spans="1:23" s="29" customFormat="1" ht="15" customHeight="1">
      <c r="A18" s="831"/>
      <c r="B18" s="832" t="s">
        <v>109</v>
      </c>
      <c r="C18" s="832">
        <f t="shared" ref="C18:S18" si="9">SUM(C4:C17)</f>
        <v>322182.75845443615</v>
      </c>
      <c r="D18" s="832">
        <f t="shared" si="9"/>
        <v>1108605.8255109657</v>
      </c>
      <c r="E18" s="832">
        <f t="shared" si="1"/>
        <v>3440.9222604869692</v>
      </c>
      <c r="F18" s="832">
        <f t="shared" si="9"/>
        <v>281267.42775334744</v>
      </c>
      <c r="G18" s="832">
        <f t="shared" si="9"/>
        <v>747684.05394422077</v>
      </c>
      <c r="H18" s="832">
        <f t="shared" si="2"/>
        <v>2658.2674713400843</v>
      </c>
      <c r="I18" s="832">
        <f t="shared" si="9"/>
        <v>72016.09390310185</v>
      </c>
      <c r="J18" s="832">
        <f t="shared" si="9"/>
        <v>97584.346734810504</v>
      </c>
      <c r="K18" s="832">
        <f t="shared" si="3"/>
        <v>1355.0352628970811</v>
      </c>
      <c r="L18" s="832">
        <f t="shared" si="9"/>
        <v>2682.202442607897</v>
      </c>
      <c r="M18" s="832">
        <f t="shared" si="9"/>
        <v>2843.9342618384408</v>
      </c>
      <c r="N18" s="832">
        <f t="shared" si="4"/>
        <v>1060.2981403123667</v>
      </c>
      <c r="O18" s="832">
        <f t="shared" si="9"/>
        <v>59997</v>
      </c>
      <c r="P18" s="832">
        <f t="shared" si="9"/>
        <v>188680.065</v>
      </c>
      <c r="Q18" s="832">
        <f t="shared" si="0"/>
        <v>3144.8249912495626</v>
      </c>
      <c r="R18" s="832">
        <f t="shared" si="9"/>
        <v>1381.5</v>
      </c>
      <c r="S18" s="832">
        <f t="shared" si="9"/>
        <v>1853.59</v>
      </c>
      <c r="T18" s="832">
        <f t="shared" si="5"/>
        <v>1341.7227651103872</v>
      </c>
      <c r="U18" s="832">
        <f t="shared" si="6"/>
        <v>739526.98255349335</v>
      </c>
      <c r="V18" s="832">
        <f t="shared" si="7"/>
        <v>2147251.8154518353</v>
      </c>
      <c r="W18" s="832">
        <f t="shared" si="8"/>
        <v>2903.5476272111746</v>
      </c>
    </row>
    <row r="19" spans="1:23" ht="19.5" customHeight="1">
      <c r="A19" s="833">
        <v>2</v>
      </c>
      <c r="B19" s="827" t="s">
        <v>15</v>
      </c>
      <c r="C19" s="828">
        <v>51115.629362003361</v>
      </c>
      <c r="D19" s="828">
        <v>159965.65549167915</v>
      </c>
      <c r="E19" s="828">
        <f t="shared" si="1"/>
        <v>3129.4861765037581</v>
      </c>
      <c r="F19" s="829">
        <v>3801.2108250602387</v>
      </c>
      <c r="G19" s="829">
        <v>8279.8558498326347</v>
      </c>
      <c r="H19" s="829">
        <v>2178.2153715984491</v>
      </c>
      <c r="I19" s="829">
        <v>200.30064499944888</v>
      </c>
      <c r="J19" s="829">
        <v>256.34488839540842</v>
      </c>
      <c r="K19" s="829">
        <f t="shared" si="3"/>
        <v>1279.800613703035</v>
      </c>
      <c r="L19" s="828">
        <v>0</v>
      </c>
      <c r="M19" s="828">
        <v>0</v>
      </c>
      <c r="N19" s="828"/>
      <c r="O19" s="828">
        <v>15000</v>
      </c>
      <c r="P19" s="828">
        <v>46200.000000000007</v>
      </c>
      <c r="Q19" s="828">
        <f t="shared" si="0"/>
        <v>3080.0000000000005</v>
      </c>
      <c r="R19" s="828">
        <v>0</v>
      </c>
      <c r="S19" s="828">
        <v>0</v>
      </c>
      <c r="T19" s="828"/>
      <c r="U19" s="828">
        <f t="shared" si="6"/>
        <v>70117.140832063043</v>
      </c>
      <c r="V19" s="828">
        <f t="shared" si="7"/>
        <v>214701.85622990719</v>
      </c>
      <c r="W19" s="828">
        <f t="shared" si="8"/>
        <v>3062.0452243501732</v>
      </c>
    </row>
    <row r="20" spans="1:23" ht="19.5" customHeight="1">
      <c r="A20" s="833">
        <v>2</v>
      </c>
      <c r="B20" s="827" t="s">
        <v>16</v>
      </c>
      <c r="C20" s="828">
        <v>48820.158969357843</v>
      </c>
      <c r="D20" s="828">
        <v>153180.90527599759</v>
      </c>
      <c r="E20" s="828">
        <f t="shared" si="1"/>
        <v>3137.6568309034424</v>
      </c>
      <c r="F20" s="829">
        <v>3623.0290676355403</v>
      </c>
      <c r="G20" s="829">
        <v>7455.6168059578931</v>
      </c>
      <c r="H20" s="829">
        <v>2057.8407367908794</v>
      </c>
      <c r="I20" s="829">
        <v>428.6433802988206</v>
      </c>
      <c r="J20" s="829">
        <v>443.98934670084742</v>
      </c>
      <c r="K20" s="829">
        <f t="shared" si="3"/>
        <v>1035.8012443615219</v>
      </c>
      <c r="L20" s="828">
        <v>0</v>
      </c>
      <c r="M20" s="828">
        <v>0</v>
      </c>
      <c r="N20" s="828"/>
      <c r="O20" s="828">
        <v>12000</v>
      </c>
      <c r="P20" s="828">
        <v>40341</v>
      </c>
      <c r="Q20" s="828">
        <f t="shared" si="0"/>
        <v>3361.75</v>
      </c>
      <c r="R20" s="828">
        <v>0</v>
      </c>
      <c r="S20" s="828">
        <v>0</v>
      </c>
      <c r="T20" s="828"/>
      <c r="U20" s="828">
        <f t="shared" si="6"/>
        <v>64871.831417292204</v>
      </c>
      <c r="V20" s="828">
        <f t="shared" si="7"/>
        <v>201421.51142865632</v>
      </c>
      <c r="W20" s="828">
        <f t="shared" si="8"/>
        <v>3104.9148301826035</v>
      </c>
    </row>
    <row r="21" spans="1:23" ht="19.5" customHeight="1">
      <c r="A21" s="833">
        <v>2</v>
      </c>
      <c r="B21" s="827" t="s">
        <v>17</v>
      </c>
      <c r="C21" s="828">
        <v>62039.228673809266</v>
      </c>
      <c r="D21" s="828">
        <v>222019.327687891</v>
      </c>
      <c r="E21" s="828">
        <f t="shared" si="1"/>
        <v>3578.6925858673608</v>
      </c>
      <c r="F21" s="829">
        <v>3165.6958902454803</v>
      </c>
      <c r="G21" s="829">
        <v>7305.7551616170304</v>
      </c>
      <c r="H21" s="829">
        <v>2307.7880551092712</v>
      </c>
      <c r="I21" s="829">
        <v>200.30064499944888</v>
      </c>
      <c r="J21" s="829">
        <v>189.69521741260226</v>
      </c>
      <c r="K21" s="829">
        <f t="shared" si="3"/>
        <v>947.05245414024603</v>
      </c>
      <c r="L21" s="828">
        <v>0</v>
      </c>
      <c r="M21" s="828">
        <v>0</v>
      </c>
      <c r="N21" s="828"/>
      <c r="O21" s="828">
        <v>35500</v>
      </c>
      <c r="P21" s="828">
        <v>114450</v>
      </c>
      <c r="Q21" s="828">
        <f t="shared" si="0"/>
        <v>3223.9436619718308</v>
      </c>
      <c r="R21" s="828">
        <v>0.91021499999999989</v>
      </c>
      <c r="S21" s="828">
        <v>0.94326399999999999</v>
      </c>
      <c r="T21" s="828">
        <f t="shared" si="5"/>
        <v>1036.309003916657</v>
      </c>
      <c r="U21" s="828">
        <f t="shared" si="6"/>
        <v>100906.13542405418</v>
      </c>
      <c r="V21" s="828">
        <f t="shared" si="7"/>
        <v>343965.72133092064</v>
      </c>
      <c r="W21" s="828">
        <f t="shared" si="8"/>
        <v>3408.7691485301443</v>
      </c>
    </row>
    <row r="22" spans="1:23" ht="19.5" customHeight="1">
      <c r="A22" s="833">
        <v>2</v>
      </c>
      <c r="B22" s="827" t="s">
        <v>18</v>
      </c>
      <c r="C22" s="828">
        <v>32657.207647946594</v>
      </c>
      <c r="D22" s="828">
        <v>93575.968421856654</v>
      </c>
      <c r="E22" s="828">
        <f t="shared" si="1"/>
        <v>2865.4001723181768</v>
      </c>
      <c r="F22" s="829">
        <v>9517.2816032445735</v>
      </c>
      <c r="G22" s="829">
        <v>21261.620790859823</v>
      </c>
      <c r="H22" s="829">
        <v>2234.0014383530943</v>
      </c>
      <c r="I22" s="829">
        <v>0</v>
      </c>
      <c r="J22" s="829">
        <v>0</v>
      </c>
      <c r="K22" s="829"/>
      <c r="L22" s="828">
        <v>0</v>
      </c>
      <c r="M22" s="828">
        <v>0</v>
      </c>
      <c r="N22" s="828"/>
      <c r="O22" s="828">
        <v>26000</v>
      </c>
      <c r="P22" s="828">
        <v>72240</v>
      </c>
      <c r="Q22" s="828">
        <f t="shared" si="0"/>
        <v>2778.4615384615386</v>
      </c>
      <c r="R22" s="828">
        <v>9.10215</v>
      </c>
      <c r="S22" s="828">
        <v>9.4326399999999992</v>
      </c>
      <c r="T22" s="828">
        <f t="shared" si="5"/>
        <v>1036.3090039166568</v>
      </c>
      <c r="U22" s="828">
        <f t="shared" si="6"/>
        <v>68183.591401191181</v>
      </c>
      <c r="V22" s="828">
        <f t="shared" si="7"/>
        <v>187087.02185271648</v>
      </c>
      <c r="W22" s="828">
        <f t="shared" si="8"/>
        <v>2743.8716267070677</v>
      </c>
    </row>
    <row r="23" spans="1:23" ht="19.5" customHeight="1">
      <c r="A23" s="833">
        <v>2</v>
      </c>
      <c r="B23" s="827" t="s">
        <v>19</v>
      </c>
      <c r="C23" s="828">
        <v>46997.981441175318</v>
      </c>
      <c r="D23" s="828">
        <v>143525.83535524982</v>
      </c>
      <c r="E23" s="828">
        <f t="shared" si="1"/>
        <v>3053.8723356638811</v>
      </c>
      <c r="F23" s="829">
        <v>10975.996257361439</v>
      </c>
      <c r="G23" s="829">
        <v>27306.664869459346</v>
      </c>
      <c r="H23" s="829">
        <v>2487.8529683485604</v>
      </c>
      <c r="I23" s="829">
        <v>746.11990262294717</v>
      </c>
      <c r="J23" s="829">
        <v>643.93835964926598</v>
      </c>
      <c r="K23" s="829">
        <f t="shared" si="3"/>
        <v>863.04943399248953</v>
      </c>
      <c r="L23" s="828">
        <v>0</v>
      </c>
      <c r="M23" s="828">
        <v>0</v>
      </c>
      <c r="N23" s="828"/>
      <c r="O23" s="828">
        <v>21200</v>
      </c>
      <c r="P23" s="828">
        <v>70975.065000000002</v>
      </c>
      <c r="Q23" s="828">
        <f t="shared" si="0"/>
        <v>3347.8804245283018</v>
      </c>
      <c r="R23" s="828">
        <v>63.715139999999991</v>
      </c>
      <c r="S23" s="828">
        <v>70.716499999999996</v>
      </c>
      <c r="T23" s="828">
        <f t="shared" si="5"/>
        <v>1109.8853427929375</v>
      </c>
      <c r="U23" s="828">
        <f t="shared" si="6"/>
        <v>79983.812741159709</v>
      </c>
      <c r="V23" s="828">
        <f t="shared" si="7"/>
        <v>242522.22008435844</v>
      </c>
      <c r="W23" s="828">
        <f t="shared" si="8"/>
        <v>3032.1412767505694</v>
      </c>
    </row>
    <row r="24" spans="1:23" ht="19.5" customHeight="1">
      <c r="A24" s="833">
        <v>2</v>
      </c>
      <c r="B24" s="827" t="s">
        <v>20</v>
      </c>
      <c r="C24" s="828">
        <v>36476.681064162956</v>
      </c>
      <c r="D24" s="828">
        <v>98689.156338465677</v>
      </c>
      <c r="E24" s="828">
        <f t="shared" si="1"/>
        <v>2705.5410048098993</v>
      </c>
      <c r="F24" s="829">
        <v>3510.1806212665642</v>
      </c>
      <c r="G24" s="829">
        <v>9145.3068459011138</v>
      </c>
      <c r="H24" s="829">
        <v>2605.3664562142244</v>
      </c>
      <c r="I24" s="829">
        <v>61.091696724831912</v>
      </c>
      <c r="J24" s="829">
        <v>53.319736786244952</v>
      </c>
      <c r="K24" s="829">
        <f t="shared" si="3"/>
        <v>872.78205786961075</v>
      </c>
      <c r="L24" s="828">
        <v>0</v>
      </c>
      <c r="M24" s="828">
        <v>0</v>
      </c>
      <c r="N24" s="828"/>
      <c r="O24" s="828">
        <v>14500</v>
      </c>
      <c r="P24" s="828">
        <v>50168.79</v>
      </c>
      <c r="Q24" s="828">
        <f t="shared" si="0"/>
        <v>3459.9165517241381</v>
      </c>
      <c r="R24" s="828">
        <v>3.6408599999999995</v>
      </c>
      <c r="S24" s="828">
        <v>4.7163199999999996</v>
      </c>
      <c r="T24" s="828">
        <f t="shared" si="5"/>
        <v>1295.3862548958216</v>
      </c>
      <c r="U24" s="828">
        <f t="shared" si="6"/>
        <v>54551.594242154351</v>
      </c>
      <c r="V24" s="828">
        <f t="shared" si="7"/>
        <v>158061.28924115305</v>
      </c>
      <c r="W24" s="828">
        <f t="shared" si="8"/>
        <v>2897.4641609834443</v>
      </c>
    </row>
    <row r="25" spans="1:23" ht="19.5" customHeight="1">
      <c r="A25" s="833">
        <v>2</v>
      </c>
      <c r="B25" s="827" t="s">
        <v>21</v>
      </c>
      <c r="C25" s="828">
        <v>60013.535213907649</v>
      </c>
      <c r="D25" s="828">
        <v>236821.07587184088</v>
      </c>
      <c r="E25" s="828">
        <f t="shared" si="1"/>
        <v>3946.1277364803454</v>
      </c>
      <c r="F25" s="829">
        <v>12591.51085801204</v>
      </c>
      <c r="G25" s="829">
        <v>36055.774993134306</v>
      </c>
      <c r="H25" s="829">
        <v>2863.4987016027421</v>
      </c>
      <c r="I25" s="829">
        <v>74.111238649796078</v>
      </c>
      <c r="J25" s="829">
        <v>79.979605179367439</v>
      </c>
      <c r="K25" s="829">
        <f t="shared" si="3"/>
        <v>1079.1832202036408</v>
      </c>
      <c r="L25" s="828">
        <v>0</v>
      </c>
      <c r="M25" s="828">
        <v>0</v>
      </c>
      <c r="N25" s="828"/>
      <c r="O25" s="828">
        <v>26000</v>
      </c>
      <c r="P25" s="828">
        <v>94342.5</v>
      </c>
      <c r="Q25" s="828">
        <f t="shared" si="0"/>
        <v>3628.5576923076924</v>
      </c>
      <c r="R25" s="828">
        <v>40.499999999999993</v>
      </c>
      <c r="S25" s="828">
        <v>88</v>
      </c>
      <c r="T25" s="828">
        <f t="shared" si="5"/>
        <v>2172.8395061728397</v>
      </c>
      <c r="U25" s="828">
        <f t="shared" si="6"/>
        <v>98719.657310569484</v>
      </c>
      <c r="V25" s="828">
        <f t="shared" si="7"/>
        <v>367387.33047015459</v>
      </c>
      <c r="W25" s="828">
        <f t="shared" si="8"/>
        <v>3721.5215335924795</v>
      </c>
    </row>
    <row r="26" spans="1:23" ht="19.5" customHeight="1">
      <c r="A26" s="833">
        <v>2</v>
      </c>
      <c r="B26" s="827" t="s">
        <v>22</v>
      </c>
      <c r="C26" s="828">
        <v>44016.236395058448</v>
      </c>
      <c r="D26" s="828">
        <v>178065.21780485404</v>
      </c>
      <c r="E26" s="828">
        <f t="shared" si="1"/>
        <v>4045.4439631473083</v>
      </c>
      <c r="F26" s="829">
        <v>4840.6044100376475</v>
      </c>
      <c r="G26" s="829">
        <v>14856.908765842223</v>
      </c>
      <c r="H26" s="829">
        <v>3069.2259700120126</v>
      </c>
      <c r="I26" s="829">
        <v>0</v>
      </c>
      <c r="J26" s="829">
        <v>0</v>
      </c>
      <c r="K26" s="829"/>
      <c r="L26" s="828">
        <v>0</v>
      </c>
      <c r="M26" s="828">
        <v>0</v>
      </c>
      <c r="N26" s="828"/>
      <c r="O26" s="828">
        <v>21663</v>
      </c>
      <c r="P26" s="828">
        <v>78177.434999999998</v>
      </c>
      <c r="Q26" s="828">
        <f t="shared" si="0"/>
        <v>3608.8000276969947</v>
      </c>
      <c r="R26" s="828">
        <v>31.857569999999996</v>
      </c>
      <c r="S26" s="828">
        <v>42.456299999999999</v>
      </c>
      <c r="T26" s="828">
        <f t="shared" si="5"/>
        <v>1332.6910997919806</v>
      </c>
      <c r="U26" s="828">
        <f t="shared" si="6"/>
        <v>70551.698375096079</v>
      </c>
      <c r="V26" s="828">
        <f t="shared" si="7"/>
        <v>271142.01787069632</v>
      </c>
      <c r="W26" s="828">
        <f t="shared" si="8"/>
        <v>3843.1678345876117</v>
      </c>
    </row>
    <row r="27" spans="1:23" s="29" customFormat="1" ht="19.5" customHeight="1">
      <c r="A27" s="831"/>
      <c r="B27" s="832" t="s">
        <v>110</v>
      </c>
      <c r="C27" s="832">
        <f t="shared" ref="C27:S27" si="10">SUM(C19:C26)</f>
        <v>382136.65876742144</v>
      </c>
      <c r="D27" s="832">
        <f t="shared" si="10"/>
        <v>1285843.1422478347</v>
      </c>
      <c r="E27" s="832">
        <f t="shared" si="1"/>
        <v>3364.877754453893</v>
      </c>
      <c r="F27" s="832">
        <v>52025.509532863522</v>
      </c>
      <c r="G27" s="832">
        <v>131667.50408260437</v>
      </c>
      <c r="H27" s="832">
        <v>2530.825844183852</v>
      </c>
      <c r="I27" s="832">
        <f t="shared" si="10"/>
        <v>1710.5675082952937</v>
      </c>
      <c r="J27" s="832">
        <f t="shared" si="10"/>
        <v>1667.2671541237364</v>
      </c>
      <c r="K27" s="832">
        <f t="shared" si="3"/>
        <v>974.68655638460632</v>
      </c>
      <c r="L27" s="832">
        <f t="shared" si="10"/>
        <v>0</v>
      </c>
      <c r="M27" s="832">
        <f t="shared" si="10"/>
        <v>0</v>
      </c>
      <c r="N27" s="832"/>
      <c r="O27" s="832">
        <f t="shared" si="10"/>
        <v>171863</v>
      </c>
      <c r="P27" s="832">
        <f t="shared" si="10"/>
        <v>566894.79</v>
      </c>
      <c r="Q27" s="832">
        <f t="shared" si="0"/>
        <v>3298.5272571757737</v>
      </c>
      <c r="R27" s="832">
        <f t="shared" si="10"/>
        <v>149.72593499999999</v>
      </c>
      <c r="S27" s="832">
        <f t="shared" si="10"/>
        <v>216.26502399999998</v>
      </c>
      <c r="T27" s="832">
        <f t="shared" si="5"/>
        <v>1444.4059006878133</v>
      </c>
      <c r="U27" s="832">
        <f t="shared" si="6"/>
        <v>607885.46174358018</v>
      </c>
      <c r="V27" s="832">
        <f t="shared" si="7"/>
        <v>1986288.9685085628</v>
      </c>
      <c r="W27" s="832">
        <f t="shared" si="8"/>
        <v>3267.5382017055449</v>
      </c>
    </row>
    <row r="28" spans="1:23" ht="15" customHeight="1">
      <c r="A28" s="833">
        <v>3</v>
      </c>
      <c r="B28" s="827" t="s">
        <v>23</v>
      </c>
      <c r="C28" s="828">
        <v>2920.2169737366735</v>
      </c>
      <c r="D28" s="828">
        <v>7597.3836256608447</v>
      </c>
      <c r="E28" s="828">
        <f t="shared" si="1"/>
        <v>2601.6503889912419</v>
      </c>
      <c r="F28" s="829">
        <v>6164.1598972587099</v>
      </c>
      <c r="G28" s="829">
        <v>16922.506066047194</v>
      </c>
      <c r="H28" s="829">
        <f t="shared" si="2"/>
        <v>2745.3061484619943</v>
      </c>
      <c r="I28" s="829">
        <v>3605.4116099900798</v>
      </c>
      <c r="J28" s="829">
        <v>4798.7763107620458</v>
      </c>
      <c r="K28" s="829">
        <f t="shared" si="3"/>
        <v>1330.9926382511564</v>
      </c>
      <c r="L28" s="828">
        <v>940.70899908172623</v>
      </c>
      <c r="M28" s="828">
        <v>1107.7496750232126</v>
      </c>
      <c r="N28" s="828">
        <f t="shared" si="4"/>
        <v>1177.5689146213581</v>
      </c>
      <c r="O28" s="828">
        <v>4250</v>
      </c>
      <c r="P28" s="828">
        <v>7537.9500000000007</v>
      </c>
      <c r="Q28" s="828">
        <f t="shared" si="0"/>
        <v>1773.6352941176474</v>
      </c>
      <c r="R28" s="828">
        <v>148.49999999999997</v>
      </c>
      <c r="S28" s="828">
        <v>175</v>
      </c>
      <c r="T28" s="828">
        <f t="shared" si="5"/>
        <v>1178.4511784511787</v>
      </c>
      <c r="U28" s="828">
        <f t="shared" si="6"/>
        <v>18028.997480067192</v>
      </c>
      <c r="V28" s="828">
        <f t="shared" si="7"/>
        <v>38139.365677493297</v>
      </c>
      <c r="W28" s="828">
        <f t="shared" si="8"/>
        <v>2115.4457267887506</v>
      </c>
    </row>
    <row r="29" spans="1:23" ht="15" customHeight="1">
      <c r="A29" s="833">
        <v>3</v>
      </c>
      <c r="B29" s="827" t="s">
        <v>24</v>
      </c>
      <c r="C29" s="828">
        <v>11643.004465789654</v>
      </c>
      <c r="D29" s="828">
        <v>28115.145964895306</v>
      </c>
      <c r="E29" s="828">
        <f t="shared" si="1"/>
        <v>2414.7672576700738</v>
      </c>
      <c r="F29" s="829">
        <v>25134.893374166983</v>
      </c>
      <c r="G29" s="829">
        <v>66881.228018385053</v>
      </c>
      <c r="H29" s="829">
        <f t="shared" si="2"/>
        <v>2660.8916545921743</v>
      </c>
      <c r="I29" s="829">
        <v>16569.870857579408</v>
      </c>
      <c r="J29" s="829">
        <v>21738.046535930636</v>
      </c>
      <c r="K29" s="829">
        <f t="shared" si="3"/>
        <v>1311.9019890240843</v>
      </c>
      <c r="L29" s="828">
        <v>0</v>
      </c>
      <c r="M29" s="828">
        <v>0</v>
      </c>
      <c r="N29" s="828"/>
      <c r="O29" s="828">
        <v>6811</v>
      </c>
      <c r="P29" s="828">
        <v>8687.8050000000003</v>
      </c>
      <c r="Q29" s="828">
        <f t="shared" si="0"/>
        <v>1275.5549845837616</v>
      </c>
      <c r="R29" s="828">
        <v>178.19999999999996</v>
      </c>
      <c r="S29" s="828">
        <v>205</v>
      </c>
      <c r="T29" s="828">
        <f t="shared" si="5"/>
        <v>1150.3928170594838</v>
      </c>
      <c r="U29" s="828">
        <f t="shared" si="6"/>
        <v>60336.968697536046</v>
      </c>
      <c r="V29" s="828">
        <f t="shared" si="7"/>
        <v>125627.225519211</v>
      </c>
      <c r="W29" s="828">
        <f t="shared" si="8"/>
        <v>2082.0937516594399</v>
      </c>
    </row>
    <row r="30" spans="1:23" ht="15" customHeight="1">
      <c r="A30" s="833">
        <v>3</v>
      </c>
      <c r="B30" s="827" t="s">
        <v>25</v>
      </c>
      <c r="C30" s="828">
        <v>1206.8968043806349</v>
      </c>
      <c r="D30" s="828">
        <v>3730.2336043533801</v>
      </c>
      <c r="E30" s="828">
        <f t="shared" si="1"/>
        <v>3090.7643394313995</v>
      </c>
      <c r="F30" s="829">
        <v>2571.9425778217374</v>
      </c>
      <c r="G30" s="829">
        <v>6121.9654297758971</v>
      </c>
      <c r="H30" s="829">
        <f t="shared" si="2"/>
        <v>2380.2885346533631</v>
      </c>
      <c r="I30" s="829">
        <v>896.34538637253377</v>
      </c>
      <c r="J30" s="829">
        <v>936.17153242003155</v>
      </c>
      <c r="K30" s="829">
        <f t="shared" si="3"/>
        <v>1044.4316963672588</v>
      </c>
      <c r="L30" s="828">
        <v>0</v>
      </c>
      <c r="M30" s="828">
        <v>0</v>
      </c>
      <c r="N30" s="828"/>
      <c r="O30" s="828">
        <v>750</v>
      </c>
      <c r="P30" s="828">
        <v>1326.0134999999998</v>
      </c>
      <c r="Q30" s="828">
        <f t="shared" si="0"/>
        <v>1768.0179999999998</v>
      </c>
      <c r="R30" s="828">
        <v>259.41149999999999</v>
      </c>
      <c r="S30" s="828">
        <v>335.76900000000001</v>
      </c>
      <c r="T30" s="828">
        <f t="shared" si="5"/>
        <v>1294.3489398118436</v>
      </c>
      <c r="U30" s="828">
        <f t="shared" si="6"/>
        <v>5684.5962685749064</v>
      </c>
      <c r="V30" s="828">
        <f t="shared" si="7"/>
        <v>12450.153066549308</v>
      </c>
      <c r="W30" s="828">
        <f t="shared" si="8"/>
        <v>2190.1560776400547</v>
      </c>
    </row>
    <row r="31" spans="1:23" ht="15" customHeight="1">
      <c r="A31" s="833">
        <v>3</v>
      </c>
      <c r="B31" s="827" t="s">
        <v>26</v>
      </c>
      <c r="C31" s="828">
        <v>8809.8733791141713</v>
      </c>
      <c r="D31" s="828">
        <v>26605.125337624719</v>
      </c>
      <c r="E31" s="828">
        <f t="shared" si="1"/>
        <v>3019.921421424544</v>
      </c>
      <c r="F31" s="829">
        <v>22366.335351346472</v>
      </c>
      <c r="G31" s="829">
        <v>61583.895404260787</v>
      </c>
      <c r="H31" s="829">
        <f t="shared" si="2"/>
        <v>2753.4191201578933</v>
      </c>
      <c r="I31" s="829">
        <v>4998.5025959612467</v>
      </c>
      <c r="J31" s="829">
        <v>5682.653485949415</v>
      </c>
      <c r="K31" s="829">
        <f t="shared" si="3"/>
        <v>1136.8711682856697</v>
      </c>
      <c r="L31" s="828">
        <v>17.963287419651056</v>
      </c>
      <c r="M31" s="828">
        <v>18.397940406854058</v>
      </c>
      <c r="N31" s="828">
        <f t="shared" si="4"/>
        <v>1024.1967395526672</v>
      </c>
      <c r="O31" s="828">
        <v>3678.6600000000003</v>
      </c>
      <c r="P31" s="828">
        <v>8598.4500000000007</v>
      </c>
      <c r="Q31" s="828">
        <f t="shared" si="0"/>
        <v>2337.386439627473</v>
      </c>
      <c r="R31" s="828">
        <v>67.5</v>
      </c>
      <c r="S31" s="828">
        <v>85</v>
      </c>
      <c r="T31" s="828">
        <f t="shared" si="5"/>
        <v>1259.2592592592594</v>
      </c>
      <c r="U31" s="828">
        <f t="shared" si="6"/>
        <v>39938.834613841551</v>
      </c>
      <c r="V31" s="828">
        <f t="shared" si="7"/>
        <v>102573.52216824176</v>
      </c>
      <c r="W31" s="828">
        <f t="shared" si="8"/>
        <v>2568.2652776426526</v>
      </c>
    </row>
    <row r="32" spans="1:23" ht="15" customHeight="1">
      <c r="A32" s="833">
        <v>3</v>
      </c>
      <c r="B32" s="827" t="s">
        <v>27</v>
      </c>
      <c r="C32" s="828">
        <v>14104.127360997225</v>
      </c>
      <c r="D32" s="828">
        <v>52272.520970643032</v>
      </c>
      <c r="E32" s="828">
        <f t="shared" si="1"/>
        <v>3706.1861136616344</v>
      </c>
      <c r="F32" s="829">
        <v>26373.039284564635</v>
      </c>
      <c r="G32" s="829">
        <v>79438.496724213255</v>
      </c>
      <c r="H32" s="829">
        <f t="shared" si="2"/>
        <v>3012.1100517491845</v>
      </c>
      <c r="I32" s="829">
        <v>11652.490022842938</v>
      </c>
      <c r="J32" s="829">
        <v>12787.508412716556</v>
      </c>
      <c r="K32" s="829">
        <f t="shared" si="3"/>
        <v>1097.4056521523371</v>
      </c>
      <c r="L32" s="828">
        <v>512.42640955004583</v>
      </c>
      <c r="M32" s="828">
        <v>482.21970119017476</v>
      </c>
      <c r="N32" s="828">
        <f t="shared" si="4"/>
        <v>941.0516167845542</v>
      </c>
      <c r="O32" s="828">
        <v>5514</v>
      </c>
      <c r="P32" s="828">
        <v>15881.25</v>
      </c>
      <c r="Q32" s="828">
        <f t="shared" si="0"/>
        <v>2880.1686615886833</v>
      </c>
      <c r="R32" s="828">
        <v>40.499999999999993</v>
      </c>
      <c r="S32" s="828">
        <v>65</v>
      </c>
      <c r="T32" s="828">
        <f t="shared" si="5"/>
        <v>1604.9382716049386</v>
      </c>
      <c r="U32" s="828">
        <f t="shared" si="6"/>
        <v>58196.583077954849</v>
      </c>
      <c r="V32" s="828">
        <f t="shared" si="7"/>
        <v>160926.99580876302</v>
      </c>
      <c r="W32" s="828">
        <f t="shared" si="8"/>
        <v>2765.2310032223004</v>
      </c>
    </row>
    <row r="33" spans="1:23" ht="15" customHeight="1">
      <c r="A33" s="833">
        <v>3</v>
      </c>
      <c r="B33" s="827" t="s">
        <v>28</v>
      </c>
      <c r="C33" s="828">
        <v>10800.543167045525</v>
      </c>
      <c r="D33" s="828">
        <v>36957.582475663803</v>
      </c>
      <c r="E33" s="828">
        <f t="shared" si="1"/>
        <v>3421.8262826288487</v>
      </c>
      <c r="F33" s="829">
        <v>25188.032683626108</v>
      </c>
      <c r="G33" s="829">
        <v>74239.577079858107</v>
      </c>
      <c r="H33" s="829">
        <f t="shared" si="2"/>
        <v>2947.4146715761076</v>
      </c>
      <c r="I33" s="829">
        <v>3555.3364487402177</v>
      </c>
      <c r="J33" s="829">
        <v>4183.5485786130657</v>
      </c>
      <c r="K33" s="829">
        <f t="shared" si="3"/>
        <v>1176.6955501765372</v>
      </c>
      <c r="L33" s="828">
        <v>634.38767676767668</v>
      </c>
      <c r="M33" s="828">
        <v>629.40322444500714</v>
      </c>
      <c r="N33" s="828">
        <f t="shared" si="4"/>
        <v>992.14289226413382</v>
      </c>
      <c r="O33" s="828">
        <v>8875</v>
      </c>
      <c r="P33" s="828">
        <v>25385.850000000002</v>
      </c>
      <c r="Q33" s="828">
        <f t="shared" si="0"/>
        <v>2860.3774647887326</v>
      </c>
      <c r="R33" s="828">
        <v>364.49999999999994</v>
      </c>
      <c r="S33" s="828">
        <v>600</v>
      </c>
      <c r="T33" s="828">
        <f t="shared" si="5"/>
        <v>1646.0905349794241</v>
      </c>
      <c r="U33" s="828">
        <f t="shared" si="6"/>
        <v>49417.799976179529</v>
      </c>
      <c r="V33" s="828">
        <f t="shared" si="7"/>
        <v>141995.96135857998</v>
      </c>
      <c r="W33" s="828">
        <f t="shared" si="8"/>
        <v>2873.3768283295731</v>
      </c>
    </row>
    <row r="34" spans="1:23" ht="15" customHeight="1">
      <c r="A34" s="833">
        <v>3</v>
      </c>
      <c r="B34" s="827" t="s">
        <v>29</v>
      </c>
      <c r="C34" s="828">
        <v>4119.541092285901</v>
      </c>
      <c r="D34" s="828">
        <v>20215.364209702777</v>
      </c>
      <c r="E34" s="828">
        <f t="shared" si="1"/>
        <v>4907.1883874534751</v>
      </c>
      <c r="F34" s="829">
        <v>2093.6887926895961</v>
      </c>
      <c r="G34" s="829">
        <v>8451.0723809785159</v>
      </c>
      <c r="H34" s="829">
        <f t="shared" si="2"/>
        <v>4036.4510764382003</v>
      </c>
      <c r="I34" s="829">
        <v>110.16535474969689</v>
      </c>
      <c r="J34" s="829">
        <v>135.35010107277566</v>
      </c>
      <c r="K34" s="829">
        <f t="shared" si="3"/>
        <v>1228.6085891549137</v>
      </c>
      <c r="L34" s="828">
        <v>0</v>
      </c>
      <c r="M34" s="828">
        <v>0</v>
      </c>
      <c r="N34" s="828"/>
      <c r="O34" s="828">
        <v>2546</v>
      </c>
      <c r="P34" s="828">
        <v>12075</v>
      </c>
      <c r="Q34" s="828">
        <f t="shared" si="0"/>
        <v>4742.7336999214458</v>
      </c>
      <c r="R34" s="828">
        <v>17.999999999999996</v>
      </c>
      <c r="S34" s="828">
        <v>35</v>
      </c>
      <c r="T34" s="828">
        <f t="shared" si="5"/>
        <v>1944.4444444444448</v>
      </c>
      <c r="U34" s="828">
        <f t="shared" si="6"/>
        <v>8887.3952397251942</v>
      </c>
      <c r="V34" s="828">
        <f t="shared" si="7"/>
        <v>40911.786691754067</v>
      </c>
      <c r="W34" s="828">
        <f t="shared" si="8"/>
        <v>4603.3495291044455</v>
      </c>
    </row>
    <row r="35" spans="1:23" ht="15" customHeight="1">
      <c r="A35" s="833">
        <v>3</v>
      </c>
      <c r="B35" s="827" t="s">
        <v>30</v>
      </c>
      <c r="C35" s="828">
        <v>4430.0212113736252</v>
      </c>
      <c r="D35" s="828">
        <v>18522.13168636413</v>
      </c>
      <c r="E35" s="828">
        <f t="shared" si="1"/>
        <v>4181.0480813975464</v>
      </c>
      <c r="F35" s="829">
        <v>9128.2705788888034</v>
      </c>
      <c r="G35" s="829">
        <v>31090.580162119459</v>
      </c>
      <c r="H35" s="829">
        <f t="shared" si="2"/>
        <v>3405.9661020591871</v>
      </c>
      <c r="I35" s="829">
        <v>560.84180599845695</v>
      </c>
      <c r="J35" s="829">
        <v>574.21255000571489</v>
      </c>
      <c r="K35" s="829">
        <f t="shared" si="3"/>
        <v>1023.8404909624279</v>
      </c>
      <c r="L35" s="828">
        <v>47.271808999081721</v>
      </c>
      <c r="M35" s="828">
        <v>47.447319996623619</v>
      </c>
      <c r="N35" s="828">
        <f t="shared" si="4"/>
        <v>1003.7128047616139</v>
      </c>
      <c r="O35" s="828">
        <v>2745</v>
      </c>
      <c r="P35" s="828">
        <v>10290</v>
      </c>
      <c r="Q35" s="828">
        <f t="shared" si="0"/>
        <v>3748.6338797814205</v>
      </c>
      <c r="R35" s="828">
        <v>40.499999999999993</v>
      </c>
      <c r="S35" s="828">
        <v>55</v>
      </c>
      <c r="T35" s="828">
        <f t="shared" si="5"/>
        <v>1358.0246913580249</v>
      </c>
      <c r="U35" s="828">
        <f t="shared" si="6"/>
        <v>16951.905405259968</v>
      </c>
      <c r="V35" s="828">
        <f t="shared" si="7"/>
        <v>60579.371718485927</v>
      </c>
      <c r="W35" s="828">
        <f t="shared" si="8"/>
        <v>3573.6025107648898</v>
      </c>
    </row>
    <row r="36" spans="1:23" ht="15" customHeight="1">
      <c r="A36" s="833">
        <v>3</v>
      </c>
      <c r="B36" s="827" t="s">
        <v>31</v>
      </c>
      <c r="C36" s="828">
        <v>6749.1562472422966</v>
      </c>
      <c r="D36" s="828">
        <v>28540.670368666277</v>
      </c>
      <c r="E36" s="828">
        <f t="shared" si="1"/>
        <v>4228.7760607598893</v>
      </c>
      <c r="F36" s="829">
        <v>10500.327549123458</v>
      </c>
      <c r="G36" s="829">
        <v>39512.241770523295</v>
      </c>
      <c r="H36" s="829">
        <f t="shared" si="2"/>
        <v>3762.9532589030218</v>
      </c>
      <c r="I36" s="829">
        <v>655.98461237319509</v>
      </c>
      <c r="J36" s="829">
        <v>671.62360759597016</v>
      </c>
      <c r="K36" s="829">
        <f t="shared" si="3"/>
        <v>1023.8404909624281</v>
      </c>
      <c r="L36" s="828">
        <v>4.7271808999081726</v>
      </c>
      <c r="M36" s="828">
        <v>4.8415632649615938</v>
      </c>
      <c r="N36" s="828">
        <f t="shared" si="4"/>
        <v>1024.1967395526672</v>
      </c>
      <c r="O36" s="828">
        <v>3245</v>
      </c>
      <c r="P36" s="828">
        <v>14154</v>
      </c>
      <c r="Q36" s="828">
        <f t="shared" ref="Q36:Q67" si="11">1000*P36/O36</f>
        <v>4361.7873651771961</v>
      </c>
      <c r="R36" s="828">
        <v>2.6999999999999997</v>
      </c>
      <c r="S36" s="828">
        <v>3.7730600000000001</v>
      </c>
      <c r="T36" s="828">
        <f t="shared" si="5"/>
        <v>1397.4296296296297</v>
      </c>
      <c r="U36" s="828">
        <f t="shared" si="6"/>
        <v>21157.895589638858</v>
      </c>
      <c r="V36" s="828">
        <f t="shared" si="7"/>
        <v>82887.150370050513</v>
      </c>
      <c r="W36" s="828">
        <f t="shared" si="8"/>
        <v>3917.5517252595209</v>
      </c>
    </row>
    <row r="37" spans="1:23" ht="15" customHeight="1">
      <c r="A37" s="833">
        <v>3</v>
      </c>
      <c r="B37" s="827" t="s">
        <v>32</v>
      </c>
      <c r="C37" s="828">
        <v>16936.311861943781</v>
      </c>
      <c r="D37" s="828">
        <v>72563.730965277209</v>
      </c>
      <c r="E37" s="828">
        <f t="shared" si="1"/>
        <v>4284.5060693721225</v>
      </c>
      <c r="F37" s="829">
        <v>17979.153962400964</v>
      </c>
      <c r="G37" s="829">
        <v>61236.62205116744</v>
      </c>
      <c r="H37" s="829">
        <f t="shared" si="2"/>
        <v>3405.9790677152532</v>
      </c>
      <c r="I37" s="829">
        <v>5132.7040281108775</v>
      </c>
      <c r="J37" s="829">
        <v>6295.8304589912314</v>
      </c>
      <c r="K37" s="829">
        <f t="shared" si="3"/>
        <v>1226.6108516115723</v>
      </c>
      <c r="L37" s="828">
        <v>189.08723599632688</v>
      </c>
      <c r="M37" s="828">
        <v>194.63084325145607</v>
      </c>
      <c r="N37" s="828">
        <f t="shared" si="4"/>
        <v>1029.3177232504306</v>
      </c>
      <c r="O37" s="828">
        <v>4425</v>
      </c>
      <c r="P37" s="828">
        <v>15021.3</v>
      </c>
      <c r="Q37" s="828">
        <f t="shared" si="11"/>
        <v>3394.6440677966102</v>
      </c>
      <c r="R37" s="828">
        <v>153</v>
      </c>
      <c r="S37" s="828">
        <v>198</v>
      </c>
      <c r="T37" s="828">
        <f t="shared" si="5"/>
        <v>1294.1176470588236</v>
      </c>
      <c r="U37" s="828">
        <f t="shared" si="6"/>
        <v>44815.257088451952</v>
      </c>
      <c r="V37" s="828">
        <f t="shared" si="7"/>
        <v>155510.11431868732</v>
      </c>
      <c r="W37" s="828">
        <f t="shared" si="8"/>
        <v>3470.0261567563193</v>
      </c>
    </row>
    <row r="38" spans="1:23" ht="15" customHeight="1">
      <c r="A38" s="833">
        <v>3</v>
      </c>
      <c r="B38" s="827" t="s">
        <v>33</v>
      </c>
      <c r="C38" s="828">
        <v>13599.597167479675</v>
      </c>
      <c r="D38" s="828">
        <v>59919.155105999591</v>
      </c>
      <c r="E38" s="828">
        <f t="shared" si="1"/>
        <v>4405.9507328115969</v>
      </c>
      <c r="F38" s="829">
        <v>20517.087382168862</v>
      </c>
      <c r="G38" s="829">
        <v>56487.91346391703</v>
      </c>
      <c r="H38" s="829">
        <f t="shared" si="2"/>
        <v>2753.2130858403398</v>
      </c>
      <c r="I38" s="829">
        <v>6940.4173492309037</v>
      </c>
      <c r="J38" s="829">
        <v>6422.9775236353535</v>
      </c>
      <c r="K38" s="829">
        <f t="shared" si="3"/>
        <v>925.44543079201276</v>
      </c>
      <c r="L38" s="828">
        <v>0</v>
      </c>
      <c r="M38" s="828">
        <v>0</v>
      </c>
      <c r="N38" s="828"/>
      <c r="O38" s="828">
        <v>4748</v>
      </c>
      <c r="P38" s="828">
        <v>13461.000000000002</v>
      </c>
      <c r="Q38" s="828">
        <f t="shared" si="11"/>
        <v>2835.0884582982312</v>
      </c>
      <c r="R38" s="828">
        <v>260.09999999999997</v>
      </c>
      <c r="S38" s="828">
        <v>350</v>
      </c>
      <c r="T38" s="828">
        <f t="shared" si="5"/>
        <v>1345.6362937331799</v>
      </c>
      <c r="U38" s="828">
        <f t="shared" si="6"/>
        <v>46065.201898879437</v>
      </c>
      <c r="V38" s="828">
        <f t="shared" si="7"/>
        <v>136641.04609355199</v>
      </c>
      <c r="W38" s="828">
        <f t="shared" si="8"/>
        <v>2966.2530600321948</v>
      </c>
    </row>
    <row r="39" spans="1:23" ht="15" customHeight="1">
      <c r="A39" s="833">
        <v>3</v>
      </c>
      <c r="B39" s="827" t="s">
        <v>34</v>
      </c>
      <c r="C39" s="828">
        <v>10606.493092615698</v>
      </c>
      <c r="D39" s="828">
        <v>40836.552619298236</v>
      </c>
      <c r="E39" s="828">
        <f t="shared" si="1"/>
        <v>3850.1465340819277</v>
      </c>
      <c r="F39" s="829">
        <v>26096.714875377176</v>
      </c>
      <c r="G39" s="829">
        <v>77779.050440864899</v>
      </c>
      <c r="H39" s="829">
        <f t="shared" si="2"/>
        <v>2980.4153822537692</v>
      </c>
      <c r="I39" s="829">
        <v>2669.0060946176563</v>
      </c>
      <c r="J39" s="829">
        <v>3333.5089286938914</v>
      </c>
      <c r="K39" s="829">
        <f t="shared" si="3"/>
        <v>1248.9701448851233</v>
      </c>
      <c r="L39" s="828">
        <v>174.90569329660238</v>
      </c>
      <c r="M39" s="828">
        <v>188.82096733350218</v>
      </c>
      <c r="N39" s="828">
        <f t="shared" si="4"/>
        <v>1079.5587254744332</v>
      </c>
      <c r="O39" s="828">
        <v>4190</v>
      </c>
      <c r="P39" s="828">
        <v>13629.000000000002</v>
      </c>
      <c r="Q39" s="828">
        <f t="shared" si="11"/>
        <v>3252.7446300715997</v>
      </c>
      <c r="R39" s="828">
        <v>247.49999999999997</v>
      </c>
      <c r="S39" s="828">
        <v>348</v>
      </c>
      <c r="T39" s="828">
        <f t="shared" si="5"/>
        <v>1406.0606060606062</v>
      </c>
      <c r="U39" s="828">
        <f t="shared" si="6"/>
        <v>43984.61975590713</v>
      </c>
      <c r="V39" s="828">
        <f t="shared" si="7"/>
        <v>136114.93295619055</v>
      </c>
      <c r="W39" s="828">
        <f t="shared" si="8"/>
        <v>3094.6029251033901</v>
      </c>
    </row>
    <row r="40" spans="1:23" ht="15" customHeight="1">
      <c r="A40" s="833">
        <v>3</v>
      </c>
      <c r="B40" s="827" t="s">
        <v>35</v>
      </c>
      <c r="C40" s="828">
        <v>27734.961857531456</v>
      </c>
      <c r="D40" s="828">
        <v>107362.17109588091</v>
      </c>
      <c r="E40" s="828">
        <f t="shared" si="1"/>
        <v>3871.0048222664709</v>
      </c>
      <c r="F40" s="829">
        <v>5845.3240405039487</v>
      </c>
      <c r="G40" s="829">
        <v>21775.28354086955</v>
      </c>
      <c r="H40" s="829">
        <f t="shared" si="2"/>
        <v>3725.2483164290434</v>
      </c>
      <c r="I40" s="829">
        <v>1492.2398052458943</v>
      </c>
      <c r="J40" s="829">
        <v>1527.8155348366342</v>
      </c>
      <c r="K40" s="829">
        <f t="shared" si="3"/>
        <v>1023.8404909624279</v>
      </c>
      <c r="L40" s="828">
        <v>0</v>
      </c>
      <c r="M40" s="828">
        <v>0</v>
      </c>
      <c r="N40" s="828"/>
      <c r="O40" s="828">
        <v>5271.6</v>
      </c>
      <c r="P40" s="828">
        <v>23225.16</v>
      </c>
      <c r="Q40" s="828">
        <f t="shared" si="11"/>
        <v>4405.7136353289325</v>
      </c>
      <c r="R40" s="828">
        <v>17.999999999999996</v>
      </c>
      <c r="S40" s="828">
        <v>34</v>
      </c>
      <c r="T40" s="828">
        <f t="shared" si="5"/>
        <v>1888.8888888888894</v>
      </c>
      <c r="U40" s="828">
        <f t="shared" si="6"/>
        <v>40362.125703281301</v>
      </c>
      <c r="V40" s="828">
        <f t="shared" si="7"/>
        <v>153924.4301715871</v>
      </c>
      <c r="W40" s="828">
        <f t="shared" si="8"/>
        <v>3813.5858181293356</v>
      </c>
    </row>
    <row r="41" spans="1:23" s="29" customFormat="1" ht="15" customHeight="1">
      <c r="A41" s="831"/>
      <c r="B41" s="832" t="s">
        <v>111</v>
      </c>
      <c r="C41" s="832">
        <f t="shared" ref="C41:S41" si="12">SUM(C28:C40)</f>
        <v>133660.74468153631</v>
      </c>
      <c r="D41" s="832">
        <f t="shared" si="12"/>
        <v>503237.76803003019</v>
      </c>
      <c r="E41" s="832">
        <f t="shared" si="1"/>
        <v>3765.0378892400909</v>
      </c>
      <c r="F41" s="832">
        <f t="shared" si="12"/>
        <v>199958.97034993744</v>
      </c>
      <c r="G41" s="832">
        <f t="shared" si="12"/>
        <v>601520.43253298057</v>
      </c>
      <c r="H41" s="832">
        <f t="shared" si="2"/>
        <v>3008.2192935895396</v>
      </c>
      <c r="I41" s="832">
        <f t="shared" si="12"/>
        <v>58839.315971813099</v>
      </c>
      <c r="J41" s="832">
        <f t="shared" si="12"/>
        <v>69088.023561223308</v>
      </c>
      <c r="K41" s="832">
        <f t="shared" si="3"/>
        <v>1174.1812837239618</v>
      </c>
      <c r="L41" s="832">
        <f t="shared" si="12"/>
        <v>2521.4782920110188</v>
      </c>
      <c r="M41" s="832">
        <f t="shared" si="12"/>
        <v>2673.5112349117926</v>
      </c>
      <c r="N41" s="832">
        <f t="shared" si="4"/>
        <v>1060.2951623190534</v>
      </c>
      <c r="O41" s="832">
        <f>SUM(O28:O40)</f>
        <v>57049.26</v>
      </c>
      <c r="P41" s="832">
        <f t="shared" si="12"/>
        <v>169272.77850000001</v>
      </c>
      <c r="Q41" s="832">
        <f t="shared" si="11"/>
        <v>2967.1336402961228</v>
      </c>
      <c r="R41" s="832">
        <f t="shared" si="12"/>
        <v>1798.4114999999999</v>
      </c>
      <c r="S41" s="832">
        <f t="shared" si="12"/>
        <v>2489.5420599999998</v>
      </c>
      <c r="T41" s="832">
        <f t="shared" si="5"/>
        <v>1384.3005674730171</v>
      </c>
      <c r="U41" s="832">
        <f t="shared" si="6"/>
        <v>453828.1807952979</v>
      </c>
      <c r="V41" s="832">
        <f t="shared" si="7"/>
        <v>1348282.0559191459</v>
      </c>
      <c r="W41" s="832">
        <f t="shared" si="8"/>
        <v>2970.9086235155964</v>
      </c>
    </row>
    <row r="42" spans="1:23" ht="15" customHeight="1">
      <c r="A42" s="833" t="s">
        <v>79</v>
      </c>
      <c r="B42" s="827" t="s">
        <v>36</v>
      </c>
      <c r="C42" s="828">
        <v>0</v>
      </c>
      <c r="D42" s="828">
        <v>0</v>
      </c>
      <c r="E42" s="828"/>
      <c r="F42" s="829">
        <v>0</v>
      </c>
      <c r="G42" s="829">
        <v>0</v>
      </c>
      <c r="H42" s="829"/>
      <c r="I42" s="829">
        <v>0</v>
      </c>
      <c r="J42" s="829">
        <v>0</v>
      </c>
      <c r="K42" s="829"/>
      <c r="L42" s="828">
        <v>270.39474747474742</v>
      </c>
      <c r="M42" s="828">
        <v>499.64932894403654</v>
      </c>
      <c r="N42" s="828">
        <f t="shared" si="4"/>
        <v>1847.8514601719457</v>
      </c>
      <c r="O42" s="828">
        <v>198</v>
      </c>
      <c r="P42" s="828">
        <v>273</v>
      </c>
      <c r="Q42" s="828">
        <f t="shared" si="11"/>
        <v>1378.7878787878788</v>
      </c>
      <c r="R42" s="828">
        <v>108</v>
      </c>
      <c r="S42" s="828">
        <v>188.65299999999999</v>
      </c>
      <c r="T42" s="828">
        <f t="shared" si="5"/>
        <v>1746.787037037037</v>
      </c>
      <c r="U42" s="828">
        <f t="shared" si="6"/>
        <v>576.39474747474742</v>
      </c>
      <c r="V42" s="828">
        <f t="shared" si="7"/>
        <v>961.30232894403662</v>
      </c>
      <c r="W42" s="828">
        <f t="shared" si="8"/>
        <v>1667.7846790860156</v>
      </c>
    </row>
    <row r="43" spans="1:23" ht="15" customHeight="1">
      <c r="A43" s="833" t="s">
        <v>79</v>
      </c>
      <c r="B43" s="827" t="s">
        <v>37</v>
      </c>
      <c r="C43" s="828">
        <v>0</v>
      </c>
      <c r="D43" s="828">
        <v>0</v>
      </c>
      <c r="E43" s="828"/>
      <c r="F43" s="829">
        <v>548.39767361818872</v>
      </c>
      <c r="G43" s="829">
        <v>859.69950602913559</v>
      </c>
      <c r="H43" s="829">
        <f t="shared" si="2"/>
        <v>1567.6570988294977</v>
      </c>
      <c r="I43" s="829">
        <v>0</v>
      </c>
      <c r="J43" s="829">
        <v>0</v>
      </c>
      <c r="K43" s="829"/>
      <c r="L43" s="828">
        <v>550.24385674931125</v>
      </c>
      <c r="M43" s="828">
        <v>961.53446442137249</v>
      </c>
      <c r="N43" s="828">
        <f t="shared" si="4"/>
        <v>1747.4696948037779</v>
      </c>
      <c r="O43" s="828">
        <v>582</v>
      </c>
      <c r="P43" s="828">
        <v>863.10000000000014</v>
      </c>
      <c r="Q43" s="828">
        <f t="shared" si="11"/>
        <v>1482.9896907216496</v>
      </c>
      <c r="R43" s="828">
        <v>251.99999999999994</v>
      </c>
      <c r="S43" s="828">
        <v>471.66999999999996</v>
      </c>
      <c r="T43" s="828">
        <f t="shared" si="5"/>
        <v>1871.7063492063494</v>
      </c>
      <c r="U43" s="828">
        <f t="shared" si="6"/>
        <v>1932.6415303674999</v>
      </c>
      <c r="V43" s="828">
        <f t="shared" si="7"/>
        <v>3156.0039704505079</v>
      </c>
      <c r="W43" s="828">
        <f t="shared" si="8"/>
        <v>1633.0001818031824</v>
      </c>
    </row>
    <row r="44" spans="1:23" ht="15" customHeight="1">
      <c r="A44" s="833" t="s">
        <v>79</v>
      </c>
      <c r="B44" s="827" t="s">
        <v>38</v>
      </c>
      <c r="C44" s="828">
        <v>11543.612964252425</v>
      </c>
      <c r="D44" s="828">
        <v>38018.438454509487</v>
      </c>
      <c r="E44" s="828">
        <f t="shared" si="1"/>
        <v>3293.4609443544869</v>
      </c>
      <c r="F44" s="829">
        <v>18109.876663670417</v>
      </c>
      <c r="G44" s="829">
        <v>46249.571057246365</v>
      </c>
      <c r="H44" s="829">
        <f t="shared" si="2"/>
        <v>2553.8313659543578</v>
      </c>
      <c r="I44" s="829">
        <v>11623.446429318019</v>
      </c>
      <c r="J44" s="829">
        <v>14711.120455235699</v>
      </c>
      <c r="K44" s="829">
        <f t="shared" si="3"/>
        <v>1265.641868329998</v>
      </c>
      <c r="L44" s="828">
        <v>372.50185491276397</v>
      </c>
      <c r="M44" s="828">
        <v>386.35674854393523</v>
      </c>
      <c r="N44" s="828">
        <f t="shared" si="4"/>
        <v>1037.1941601053663</v>
      </c>
      <c r="O44" s="828">
        <v>3910</v>
      </c>
      <c r="P44" s="828">
        <v>8330.6999999999989</v>
      </c>
      <c r="Q44" s="828">
        <f t="shared" si="11"/>
        <v>2130.6138107416878</v>
      </c>
      <c r="R44" s="828">
        <v>98.999999999999986</v>
      </c>
      <c r="S44" s="828">
        <v>135</v>
      </c>
      <c r="T44" s="828">
        <f t="shared" si="5"/>
        <v>1363.6363636363637</v>
      </c>
      <c r="U44" s="828">
        <f t="shared" si="6"/>
        <v>45658.437912153626</v>
      </c>
      <c r="V44" s="828">
        <f t="shared" si="7"/>
        <v>107831.18671553548</v>
      </c>
      <c r="W44" s="828">
        <f t="shared" si="8"/>
        <v>2361.6924197670014</v>
      </c>
    </row>
    <row r="45" spans="1:23" ht="15" customHeight="1">
      <c r="A45" s="833" t="s">
        <v>79</v>
      </c>
      <c r="B45" s="827" t="s">
        <v>39</v>
      </c>
      <c r="C45" s="828">
        <v>14132.524932865004</v>
      </c>
      <c r="D45" s="828">
        <v>43172.99679926291</v>
      </c>
      <c r="E45" s="828">
        <f t="shared" si="1"/>
        <v>3054.8679025405195</v>
      </c>
      <c r="F45" s="829">
        <v>10255.886725611474</v>
      </c>
      <c r="G45" s="829">
        <v>23787.659095114064</v>
      </c>
      <c r="H45" s="829">
        <f t="shared" si="2"/>
        <v>2319.4151545873087</v>
      </c>
      <c r="I45" s="829">
        <v>7926.8980258531892</v>
      </c>
      <c r="J45" s="829">
        <v>7709.828863380304</v>
      </c>
      <c r="K45" s="829">
        <f t="shared" si="3"/>
        <v>972.61612780119981</v>
      </c>
      <c r="L45" s="828">
        <v>14.181542699724517</v>
      </c>
      <c r="M45" s="828">
        <v>13.556377141892462</v>
      </c>
      <c r="N45" s="828">
        <f t="shared" si="4"/>
        <v>955.91695691582277</v>
      </c>
      <c r="O45" s="828">
        <v>1743</v>
      </c>
      <c r="P45" s="828">
        <v>1270.5</v>
      </c>
      <c r="Q45" s="828">
        <f t="shared" si="11"/>
        <v>728.91566265060237</v>
      </c>
      <c r="R45" s="828">
        <v>38.699999999999996</v>
      </c>
      <c r="S45" s="828">
        <v>55</v>
      </c>
      <c r="T45" s="828">
        <f t="shared" si="5"/>
        <v>1421.1886304909563</v>
      </c>
      <c r="U45" s="828">
        <f t="shared" si="6"/>
        <v>34111.191227029383</v>
      </c>
      <c r="V45" s="828">
        <f t="shared" si="7"/>
        <v>76009.541134899177</v>
      </c>
      <c r="W45" s="828">
        <f t="shared" si="8"/>
        <v>2228.2875033302835</v>
      </c>
    </row>
    <row r="46" spans="1:23" ht="15" customHeight="1">
      <c r="A46" s="833" t="s">
        <v>79</v>
      </c>
      <c r="B46" s="827" t="s">
        <v>40</v>
      </c>
      <c r="C46" s="828">
        <v>11751.861824616144</v>
      </c>
      <c r="D46" s="828">
        <v>45720.233160725242</v>
      </c>
      <c r="E46" s="828">
        <f t="shared" si="1"/>
        <v>3890.4672164334797</v>
      </c>
      <c r="F46" s="829">
        <v>23383.421734394164</v>
      </c>
      <c r="G46" s="829">
        <v>74300.6609921286</v>
      </c>
      <c r="H46" s="829">
        <f t="shared" si="2"/>
        <v>3177.4930904505472</v>
      </c>
      <c r="I46" s="829">
        <v>6351.5334529325237</v>
      </c>
      <c r="J46" s="829">
        <v>5714.4402521104448</v>
      </c>
      <c r="K46" s="829">
        <f t="shared" si="3"/>
        <v>899.69458469467236</v>
      </c>
      <c r="L46" s="828">
        <v>170.1785123966942</v>
      </c>
      <c r="M46" s="828">
        <v>169.45471427365578</v>
      </c>
      <c r="N46" s="828">
        <f t="shared" si="4"/>
        <v>995.74683012064884</v>
      </c>
      <c r="O46" s="828">
        <v>1800</v>
      </c>
      <c r="P46" s="828">
        <v>4013.1</v>
      </c>
      <c r="Q46" s="828">
        <f t="shared" si="11"/>
        <v>2229.5</v>
      </c>
      <c r="R46" s="828">
        <v>5.4612989999999995</v>
      </c>
      <c r="S46" s="828">
        <v>5.6595800000000001</v>
      </c>
      <c r="T46" s="828">
        <f t="shared" si="5"/>
        <v>1036.3065636948281</v>
      </c>
      <c r="U46" s="828">
        <f t="shared" si="6"/>
        <v>43462.456823339526</v>
      </c>
      <c r="V46" s="828">
        <f t="shared" si="7"/>
        <v>129923.54869923796</v>
      </c>
      <c r="W46" s="828">
        <f t="shared" si="8"/>
        <v>2989.3282201540997</v>
      </c>
    </row>
    <row r="47" spans="1:23" ht="15" customHeight="1">
      <c r="A47" s="833" t="s">
        <v>79</v>
      </c>
      <c r="B47" s="827" t="s">
        <v>41</v>
      </c>
      <c r="C47" s="828">
        <v>23286.008931579308</v>
      </c>
      <c r="D47" s="828">
        <v>82457.173352952246</v>
      </c>
      <c r="E47" s="828">
        <f t="shared" si="1"/>
        <v>3541.0607972896546</v>
      </c>
      <c r="F47" s="829">
        <v>14637.75418361107</v>
      </c>
      <c r="G47" s="829">
        <v>35833.632831567047</v>
      </c>
      <c r="H47" s="829">
        <f t="shared" si="2"/>
        <v>2448.0280500739386</v>
      </c>
      <c r="I47" s="829">
        <v>14789.198123534308</v>
      </c>
      <c r="J47" s="829">
        <v>18169.725689466552</v>
      </c>
      <c r="K47" s="829">
        <f t="shared" si="3"/>
        <v>1228.5808559527477</v>
      </c>
      <c r="L47" s="828">
        <v>13.236106519742881</v>
      </c>
      <c r="M47" s="828">
        <v>15.493002447877101</v>
      </c>
      <c r="N47" s="828">
        <f t="shared" si="4"/>
        <v>1170.5105594887627</v>
      </c>
      <c r="O47" s="828">
        <v>6500</v>
      </c>
      <c r="P47" s="828">
        <v>14584.500000000002</v>
      </c>
      <c r="Q47" s="828">
        <f t="shared" si="11"/>
        <v>2243.7692307692309</v>
      </c>
      <c r="R47" s="828">
        <v>108</v>
      </c>
      <c r="S47" s="828">
        <v>165</v>
      </c>
      <c r="T47" s="828">
        <f t="shared" si="5"/>
        <v>1527.7777777777776</v>
      </c>
      <c r="U47" s="828">
        <f t="shared" si="6"/>
        <v>59334.197345244429</v>
      </c>
      <c r="V47" s="828">
        <f t="shared" si="7"/>
        <v>151225.52487643372</v>
      </c>
      <c r="W47" s="828">
        <f t="shared" si="8"/>
        <v>2548.7076870106898</v>
      </c>
    </row>
    <row r="48" spans="1:23" ht="15" customHeight="1">
      <c r="A48" s="833" t="s">
        <v>79</v>
      </c>
      <c r="B48" s="827" t="s">
        <v>42</v>
      </c>
      <c r="C48" s="828">
        <v>8367.8178437057359</v>
      </c>
      <c r="D48" s="828">
        <v>24623.284827469186</v>
      </c>
      <c r="E48" s="828">
        <f t="shared" si="1"/>
        <v>2942.6172136372202</v>
      </c>
      <c r="F48" s="829">
        <v>14804.61161531273</v>
      </c>
      <c r="G48" s="829">
        <v>34044.100438753769</v>
      </c>
      <c r="H48" s="829">
        <f t="shared" si="2"/>
        <v>2299.5605236642091</v>
      </c>
      <c r="I48" s="829">
        <v>8567.8600898514269</v>
      </c>
      <c r="J48" s="829">
        <v>8074.8639844553654</v>
      </c>
      <c r="K48" s="829">
        <f t="shared" si="3"/>
        <v>942.45983241719694</v>
      </c>
      <c r="L48" s="828">
        <v>47.271808999081721</v>
      </c>
      <c r="M48" s="828">
        <v>47.447319996623619</v>
      </c>
      <c r="N48" s="828">
        <f t="shared" si="4"/>
        <v>1003.7128047616139</v>
      </c>
      <c r="O48" s="828">
        <v>2718</v>
      </c>
      <c r="P48" s="828">
        <v>6694.8</v>
      </c>
      <c r="Q48" s="828">
        <f t="shared" si="11"/>
        <v>2463.1346578366447</v>
      </c>
      <c r="R48" s="828">
        <v>80.099999999999994</v>
      </c>
      <c r="S48" s="828">
        <v>105</v>
      </c>
      <c r="T48" s="828">
        <f t="shared" si="5"/>
        <v>1310.8614232209738</v>
      </c>
      <c r="U48" s="828">
        <f t="shared" si="6"/>
        <v>34585.661357868972</v>
      </c>
      <c r="V48" s="828">
        <f t="shared" si="7"/>
        <v>73589.49657067495</v>
      </c>
      <c r="W48" s="828">
        <f t="shared" si="8"/>
        <v>2127.7458253355558</v>
      </c>
    </row>
    <row r="49" spans="1:23" ht="15" customHeight="1">
      <c r="A49" s="833" t="s">
        <v>79</v>
      </c>
      <c r="B49" s="827" t="s">
        <v>43</v>
      </c>
      <c r="C49" s="828">
        <v>15997.298818849202</v>
      </c>
      <c r="D49" s="828">
        <v>63543.007609410233</v>
      </c>
      <c r="E49" s="828">
        <f t="shared" si="1"/>
        <v>3972.1085621367001</v>
      </c>
      <c r="F49" s="829">
        <v>28163.834013337211</v>
      </c>
      <c r="G49" s="829">
        <v>100567.87445200038</v>
      </c>
      <c r="H49" s="829">
        <f t="shared" si="2"/>
        <v>3570.8161894568634</v>
      </c>
      <c r="I49" s="829">
        <v>16514.788180204563</v>
      </c>
      <c r="J49" s="829">
        <v>19195.105243048183</v>
      </c>
      <c r="K49" s="829">
        <f t="shared" si="3"/>
        <v>1162.2979982302395</v>
      </c>
      <c r="L49" s="828">
        <v>217.45032139577592</v>
      </c>
      <c r="M49" s="828">
        <v>213.02878365831012</v>
      </c>
      <c r="N49" s="828">
        <f t="shared" si="4"/>
        <v>979.66644652863829</v>
      </c>
      <c r="O49" s="828">
        <v>4550</v>
      </c>
      <c r="P49" s="828">
        <v>11522.7</v>
      </c>
      <c r="Q49" s="828">
        <f t="shared" si="11"/>
        <v>2532.4615384615386</v>
      </c>
      <c r="R49" s="828">
        <v>3.5999999999999996</v>
      </c>
      <c r="S49" s="828">
        <v>6</v>
      </c>
      <c r="T49" s="828">
        <f t="shared" si="5"/>
        <v>1666.6666666666667</v>
      </c>
      <c r="U49" s="828">
        <f t="shared" si="6"/>
        <v>65446.971333786743</v>
      </c>
      <c r="V49" s="828">
        <f t="shared" si="7"/>
        <v>195047.71608811713</v>
      </c>
      <c r="W49" s="828">
        <f t="shared" si="8"/>
        <v>2980.2405231764255</v>
      </c>
    </row>
    <row r="50" spans="1:23" ht="15" customHeight="1">
      <c r="A50" s="833" t="s">
        <v>79</v>
      </c>
      <c r="B50" s="827" t="s">
        <v>44</v>
      </c>
      <c r="C50" s="828">
        <v>3781.609987059323</v>
      </c>
      <c r="D50" s="828">
        <v>12911.513621828388</v>
      </c>
      <c r="E50" s="828">
        <f t="shared" si="1"/>
        <v>3414.2901214063886</v>
      </c>
      <c r="F50" s="829">
        <v>9793.5747333170711</v>
      </c>
      <c r="G50" s="829">
        <v>33356.340833930459</v>
      </c>
      <c r="H50" s="829">
        <f t="shared" si="2"/>
        <v>3405.9413178779828</v>
      </c>
      <c r="I50" s="829">
        <v>2744.1188364924496</v>
      </c>
      <c r="J50" s="829">
        <v>3562.1685691425955</v>
      </c>
      <c r="K50" s="829">
        <f t="shared" si="3"/>
        <v>1298.1101699282756</v>
      </c>
      <c r="L50" s="828">
        <v>139.92455463728191</v>
      </c>
      <c r="M50" s="828">
        <v>135.56377141892463</v>
      </c>
      <c r="N50" s="828">
        <f t="shared" si="4"/>
        <v>968.83475363090145</v>
      </c>
      <c r="O50" s="828">
        <v>3141</v>
      </c>
      <c r="P50" s="828">
        <v>7316.4000000000005</v>
      </c>
      <c r="Q50" s="828">
        <f t="shared" si="11"/>
        <v>2329.3218720152822</v>
      </c>
      <c r="R50" s="828">
        <v>276.70589999999999</v>
      </c>
      <c r="S50" s="828">
        <v>372.49099999999999</v>
      </c>
      <c r="T50" s="828">
        <f t="shared" si="5"/>
        <v>1346.1621165287768</v>
      </c>
      <c r="U50" s="828">
        <f t="shared" si="6"/>
        <v>19876.934011506124</v>
      </c>
      <c r="V50" s="828">
        <f t="shared" si="7"/>
        <v>57654.477796320367</v>
      </c>
      <c r="W50" s="828">
        <f t="shared" si="8"/>
        <v>2900.571977697668</v>
      </c>
    </row>
    <row r="51" spans="1:23" ht="15" customHeight="1">
      <c r="A51" s="833" t="s">
        <v>79</v>
      </c>
      <c r="B51" s="827" t="s">
        <v>45</v>
      </c>
      <c r="C51" s="828">
        <v>5272.4825101177548</v>
      </c>
      <c r="D51" s="828">
        <v>17657.292736107393</v>
      </c>
      <c r="E51" s="828">
        <f t="shared" si="1"/>
        <v>3348.9523582531592</v>
      </c>
      <c r="F51" s="829">
        <v>21165.386957570208</v>
      </c>
      <c r="G51" s="829">
        <v>74340.252416748364</v>
      </c>
      <c r="H51" s="829">
        <f t="shared" si="2"/>
        <v>3512.3502615745538</v>
      </c>
      <c r="I51" s="829">
        <v>18607.929920448802</v>
      </c>
      <c r="J51" s="829">
        <v>22753.172293976455</v>
      </c>
      <c r="K51" s="829">
        <f t="shared" si="3"/>
        <v>1222.7675185390895</v>
      </c>
      <c r="L51" s="828">
        <v>81.307511478420565</v>
      </c>
      <c r="M51" s="828">
        <v>118.13414366506289</v>
      </c>
      <c r="N51" s="828">
        <f t="shared" si="4"/>
        <v>1452.9302584351792</v>
      </c>
      <c r="O51" s="828">
        <v>7562</v>
      </c>
      <c r="P51" s="828">
        <v>17910.900000000001</v>
      </c>
      <c r="Q51" s="828">
        <f t="shared" si="11"/>
        <v>2368.5400687648771</v>
      </c>
      <c r="R51" s="828">
        <v>788.35859999999991</v>
      </c>
      <c r="S51" s="828">
        <v>1137.81</v>
      </c>
      <c r="T51" s="828">
        <f t="shared" si="5"/>
        <v>1443.2645245450485</v>
      </c>
      <c r="U51" s="828">
        <f t="shared" si="6"/>
        <v>53477.465499615188</v>
      </c>
      <c r="V51" s="828">
        <f t="shared" si="7"/>
        <v>133917.56159049729</v>
      </c>
      <c r="W51" s="828">
        <f t="shared" si="8"/>
        <v>2504.1867698733954</v>
      </c>
    </row>
    <row r="52" spans="1:23" ht="15" customHeight="1">
      <c r="A52" s="833" t="s">
        <v>79</v>
      </c>
      <c r="B52" s="827" t="s">
        <v>46</v>
      </c>
      <c r="C52" s="828">
        <v>21175.122756074354</v>
      </c>
      <c r="D52" s="828">
        <v>89824.064593237155</v>
      </c>
      <c r="E52" s="828">
        <f t="shared" si="1"/>
        <v>4241.9619299477254</v>
      </c>
      <c r="F52" s="828">
        <v>4466.358960039609</v>
      </c>
      <c r="G52" s="828">
        <v>10995.104208688417</v>
      </c>
      <c r="H52" s="829">
        <f t="shared" si="2"/>
        <v>2461.7600840105579</v>
      </c>
      <c r="I52" s="828">
        <v>225.33822562437999</v>
      </c>
      <c r="J52" s="828">
        <v>228.14695067191352</v>
      </c>
      <c r="K52" s="829">
        <f t="shared" si="3"/>
        <v>1012.46448550729</v>
      </c>
      <c r="L52" s="828">
        <v>85.089256198347101</v>
      </c>
      <c r="M52" s="828">
        <v>82.306575504347094</v>
      </c>
      <c r="N52" s="828">
        <f t="shared" si="4"/>
        <v>967.29692068863028</v>
      </c>
      <c r="O52" s="828">
        <v>8587</v>
      </c>
      <c r="P52" s="828">
        <v>21992.250000000004</v>
      </c>
      <c r="Q52" s="828">
        <f t="shared" si="11"/>
        <v>2561.109817165483</v>
      </c>
      <c r="R52" s="828">
        <v>4.551075</v>
      </c>
      <c r="S52" s="828">
        <v>5.6596000000000002</v>
      </c>
      <c r="T52" s="828">
        <f t="shared" si="5"/>
        <v>1243.5743203528837</v>
      </c>
      <c r="U52" s="828">
        <f t="shared" si="6"/>
        <v>34543.460272936689</v>
      </c>
      <c r="V52" s="828">
        <f t="shared" si="7"/>
        <v>123127.53192810183</v>
      </c>
      <c r="W52" s="828">
        <f t="shared" si="8"/>
        <v>3564.423799910021</v>
      </c>
    </row>
    <row r="53" spans="1:23" s="29" customFormat="1" ht="15" customHeight="1">
      <c r="A53" s="831"/>
      <c r="B53" s="832" t="s">
        <v>101</v>
      </c>
      <c r="C53" s="832">
        <f t="shared" ref="C53:S53" si="13">SUM(C42:C52)</f>
        <v>115308.34056911925</v>
      </c>
      <c r="D53" s="832">
        <f t="shared" si="13"/>
        <v>417928.00515550224</v>
      </c>
      <c r="E53" s="832">
        <f t="shared" si="1"/>
        <v>3624.4386407155321</v>
      </c>
      <c r="F53" s="832">
        <f t="shared" si="13"/>
        <v>145329.10326048217</v>
      </c>
      <c r="G53" s="832">
        <f t="shared" si="13"/>
        <v>434334.89583220665</v>
      </c>
      <c r="H53" s="832">
        <f t="shared" si="2"/>
        <v>2988.6298483086475</v>
      </c>
      <c r="I53" s="832">
        <f t="shared" si="13"/>
        <v>87351.111284259663</v>
      </c>
      <c r="J53" s="832">
        <f t="shared" si="13"/>
        <v>100118.57230148751</v>
      </c>
      <c r="K53" s="832">
        <f t="shared" si="3"/>
        <v>1146.1625482437166</v>
      </c>
      <c r="L53" s="832">
        <f t="shared" si="13"/>
        <v>1961.7800734618918</v>
      </c>
      <c r="M53" s="832">
        <f t="shared" si="13"/>
        <v>2642.5252300160382</v>
      </c>
      <c r="N53" s="832">
        <f t="shared" si="4"/>
        <v>1347.0038083080622</v>
      </c>
      <c r="O53" s="832">
        <f t="shared" si="13"/>
        <v>41291</v>
      </c>
      <c r="P53" s="832">
        <f t="shared" si="13"/>
        <v>94771.950000000012</v>
      </c>
      <c r="Q53" s="832">
        <f t="shared" si="11"/>
        <v>2295.2205081010393</v>
      </c>
      <c r="R53" s="832">
        <f t="shared" si="13"/>
        <v>1764.4768739999997</v>
      </c>
      <c r="S53" s="832">
        <f t="shared" si="13"/>
        <v>2647.9431799999998</v>
      </c>
      <c r="T53" s="832">
        <f t="shared" si="5"/>
        <v>1500.6958827390106</v>
      </c>
      <c r="U53" s="832">
        <f t="shared" si="6"/>
        <v>393005.81206132291</v>
      </c>
      <c r="V53" s="832">
        <f t="shared" si="7"/>
        <v>1052443.8916992126</v>
      </c>
      <c r="W53" s="832">
        <f t="shared" si="8"/>
        <v>2677.9346752637689</v>
      </c>
    </row>
    <row r="54" spans="1:23" ht="15" customHeight="1">
      <c r="A54" s="833">
        <v>5</v>
      </c>
      <c r="B54" s="827" t="s">
        <v>47</v>
      </c>
      <c r="C54" s="828">
        <v>8254.2275562346185</v>
      </c>
      <c r="D54" s="828">
        <v>33387.905532918456</v>
      </c>
      <c r="E54" s="828">
        <f t="shared" si="1"/>
        <v>4044.9460964642008</v>
      </c>
      <c r="F54" s="829">
        <v>21478.908883379059</v>
      </c>
      <c r="G54" s="829">
        <v>47558.350436819659</v>
      </c>
      <c r="H54" s="829">
        <f t="shared" si="2"/>
        <v>2214.1883787039828</v>
      </c>
      <c r="I54" s="829">
        <v>2540.8136818180092</v>
      </c>
      <c r="J54" s="829">
        <v>2740.8395467237069</v>
      </c>
      <c r="K54" s="829">
        <f t="shared" si="3"/>
        <v>1078.7251211440953</v>
      </c>
      <c r="L54" s="828">
        <v>424.50084481175389</v>
      </c>
      <c r="M54" s="828">
        <v>397.976500379843</v>
      </c>
      <c r="N54" s="828">
        <f t="shared" si="4"/>
        <v>937.5163918845127</v>
      </c>
      <c r="O54" s="828">
        <v>5863.7000000000007</v>
      </c>
      <c r="P54" s="828">
        <v>14481.6</v>
      </c>
      <c r="Q54" s="828">
        <f t="shared" si="11"/>
        <v>2469.7034295751828</v>
      </c>
      <c r="R54" s="828">
        <v>18.899999999999999</v>
      </c>
      <c r="S54" s="828">
        <v>34.898899999999998</v>
      </c>
      <c r="T54" s="828">
        <f t="shared" si="5"/>
        <v>1846.5026455026455</v>
      </c>
      <c r="U54" s="828">
        <f t="shared" si="6"/>
        <v>38581.050966243442</v>
      </c>
      <c r="V54" s="828">
        <f t="shared" si="7"/>
        <v>98601.57091684168</v>
      </c>
      <c r="W54" s="828">
        <f t="shared" si="8"/>
        <v>2555.6994547171175</v>
      </c>
    </row>
    <row r="55" spans="1:23" ht="15" customHeight="1">
      <c r="A55" s="833">
        <v>5</v>
      </c>
      <c r="B55" s="827" t="s">
        <v>48</v>
      </c>
      <c r="C55" s="828">
        <v>9458.2846034284739</v>
      </c>
      <c r="D55" s="828">
        <v>24974.933466696581</v>
      </c>
      <c r="E55" s="828">
        <f t="shared" si="1"/>
        <v>2640.5352042000909</v>
      </c>
      <c r="F55" s="829">
        <v>25443.101369029915</v>
      </c>
      <c r="G55" s="829">
        <v>59178.999154500336</v>
      </c>
      <c r="H55" s="829">
        <f t="shared" si="2"/>
        <v>2325.9349674460182</v>
      </c>
      <c r="I55" s="829">
        <v>2904.3593524920088</v>
      </c>
      <c r="J55" s="829">
        <v>2968.4738076188296</v>
      </c>
      <c r="K55" s="829">
        <f t="shared" si="3"/>
        <v>1022.0752487366307</v>
      </c>
      <c r="L55" s="828">
        <v>217.45032139577592</v>
      </c>
      <c r="M55" s="828">
        <v>256.60285304296445</v>
      </c>
      <c r="N55" s="828">
        <f t="shared" si="4"/>
        <v>1180.052765136769</v>
      </c>
      <c r="O55" s="828">
        <v>6820</v>
      </c>
      <c r="P55" s="828">
        <v>19388.25</v>
      </c>
      <c r="Q55" s="828">
        <f t="shared" si="11"/>
        <v>2842.8519061583579</v>
      </c>
      <c r="R55" s="828">
        <v>246.77999999999994</v>
      </c>
      <c r="S55" s="828">
        <v>428.21400000000006</v>
      </c>
      <c r="T55" s="828">
        <f t="shared" si="5"/>
        <v>1735.2054461463658</v>
      </c>
      <c r="U55" s="828">
        <f t="shared" si="6"/>
        <v>45089.975646346167</v>
      </c>
      <c r="V55" s="828">
        <f t="shared" si="7"/>
        <v>107195.47328185871</v>
      </c>
      <c r="W55" s="828">
        <f t="shared" si="8"/>
        <v>2377.3681787416363</v>
      </c>
    </row>
    <row r="56" spans="1:23" ht="15" customHeight="1">
      <c r="A56" s="833">
        <v>5</v>
      </c>
      <c r="B56" s="827" t="s">
        <v>49</v>
      </c>
      <c r="C56" s="828">
        <v>7620.0151178542046</v>
      </c>
      <c r="D56" s="828">
        <v>21440.716890932144</v>
      </c>
      <c r="E56" s="828">
        <f t="shared" si="1"/>
        <v>2813.7367917676579</v>
      </c>
      <c r="F56" s="829">
        <v>17535.972121511848</v>
      </c>
      <c r="G56" s="829">
        <v>58038.76612545117</v>
      </c>
      <c r="H56" s="829">
        <f t="shared" si="2"/>
        <v>3309.6976730621886</v>
      </c>
      <c r="I56" s="829">
        <v>500.75161249862219</v>
      </c>
      <c r="J56" s="829">
        <v>627.53228679195979</v>
      </c>
      <c r="K56" s="829">
        <f t="shared" si="3"/>
        <v>1253.1807609380119</v>
      </c>
      <c r="L56" s="828">
        <v>259.04951331496784</v>
      </c>
      <c r="M56" s="828">
        <v>230.45841141217187</v>
      </c>
      <c r="N56" s="828">
        <f t="shared" si="4"/>
        <v>889.63074457494463</v>
      </c>
      <c r="O56" s="828">
        <v>5340</v>
      </c>
      <c r="P56" s="828">
        <v>15699.6</v>
      </c>
      <c r="Q56" s="828">
        <f t="shared" si="11"/>
        <v>2940</v>
      </c>
      <c r="R56" s="828">
        <v>228.57570000000001</v>
      </c>
      <c r="S56" s="828">
        <v>396.17099999999999</v>
      </c>
      <c r="T56" s="828">
        <f t="shared" si="5"/>
        <v>1733.2157355309421</v>
      </c>
      <c r="U56" s="828">
        <f t="shared" si="6"/>
        <v>31484.364065179641</v>
      </c>
      <c r="V56" s="828">
        <f t="shared" si="7"/>
        <v>96433.244714587447</v>
      </c>
      <c r="W56" s="828">
        <f t="shared" si="8"/>
        <v>3062.893203589857</v>
      </c>
    </row>
    <row r="57" spans="1:23" ht="15" customHeight="1">
      <c r="A57" s="833">
        <v>5</v>
      </c>
      <c r="B57" s="827" t="s">
        <v>50</v>
      </c>
      <c r="C57" s="828">
        <v>21175.122756074354</v>
      </c>
      <c r="D57" s="828">
        <v>89824.064593237155</v>
      </c>
      <c r="E57" s="828">
        <f t="shared" si="1"/>
        <v>4241.9619299477254</v>
      </c>
      <c r="F57" s="828">
        <v>4466.358960039609</v>
      </c>
      <c r="G57" s="828">
        <v>10995.104208688417</v>
      </c>
      <c r="H57" s="829">
        <f t="shared" si="2"/>
        <v>2461.7600840105579</v>
      </c>
      <c r="I57" s="828">
        <v>225.33822562437999</v>
      </c>
      <c r="J57" s="828">
        <v>228.14695067191352</v>
      </c>
      <c r="K57" s="829">
        <f t="shared" si="3"/>
        <v>1012.46448550729</v>
      </c>
      <c r="L57" s="828">
        <v>85.089256198347101</v>
      </c>
      <c r="M57" s="828">
        <v>82.306575504347094</v>
      </c>
      <c r="N57" s="828">
        <f t="shared" si="4"/>
        <v>967.29692068863028</v>
      </c>
      <c r="O57" s="828">
        <v>7616.4875000000002</v>
      </c>
      <c r="P57" s="828">
        <v>21992.250000000004</v>
      </c>
      <c r="Q57" s="828">
        <f t="shared" si="11"/>
        <v>2887.453041838512</v>
      </c>
      <c r="R57" s="828">
        <v>4.551075</v>
      </c>
      <c r="S57" s="828">
        <v>5.6596000000000002</v>
      </c>
      <c r="T57" s="828">
        <f t="shared" si="5"/>
        <v>1243.5743203528837</v>
      </c>
      <c r="U57" s="828">
        <f t="shared" si="6"/>
        <v>33572.947772936692</v>
      </c>
      <c r="V57" s="828">
        <f t="shared" si="7"/>
        <v>123127.53192810183</v>
      </c>
      <c r="W57" s="828">
        <f t="shared" si="8"/>
        <v>3667.4626476307067</v>
      </c>
    </row>
    <row r="58" spans="1:23" ht="15" customHeight="1">
      <c r="A58" s="833">
        <v>5</v>
      </c>
      <c r="B58" s="827" t="s">
        <v>51</v>
      </c>
      <c r="C58" s="828">
        <v>65882.366733248782</v>
      </c>
      <c r="D58" s="828">
        <v>268104.01462036453</v>
      </c>
      <c r="E58" s="828">
        <f t="shared" si="1"/>
        <v>4069.4350842903273</v>
      </c>
      <c r="F58" s="829">
        <v>2678.2211967399912</v>
      </c>
      <c r="G58" s="829">
        <v>10180.652045081868</v>
      </c>
      <c r="H58" s="829">
        <f t="shared" si="2"/>
        <v>3801.2737922745341</v>
      </c>
      <c r="I58" s="829">
        <v>45.067645124875995</v>
      </c>
      <c r="J58" s="829">
        <v>45.116700357591888</v>
      </c>
      <c r="K58" s="829">
        <f t="shared" si="3"/>
        <v>1001.088480052152</v>
      </c>
      <c r="L58" s="828">
        <v>0</v>
      </c>
      <c r="M58" s="828">
        <v>0</v>
      </c>
      <c r="N58" s="828"/>
      <c r="O58" s="828">
        <v>25934</v>
      </c>
      <c r="P58" s="828">
        <v>93429.000000000015</v>
      </c>
      <c r="Q58" s="828">
        <f t="shared" si="11"/>
        <v>3602.5680573764175</v>
      </c>
      <c r="R58" s="828">
        <v>76.5</v>
      </c>
      <c r="S58" s="828">
        <v>198.08500000000001</v>
      </c>
      <c r="T58" s="828">
        <f t="shared" si="5"/>
        <v>2589.3464052287586</v>
      </c>
      <c r="U58" s="828">
        <f t="shared" si="6"/>
        <v>94616.155575113648</v>
      </c>
      <c r="V58" s="828">
        <f t="shared" si="7"/>
        <v>371956.86836580402</v>
      </c>
      <c r="W58" s="828">
        <f t="shared" si="8"/>
        <v>3931.2194213018493</v>
      </c>
    </row>
    <row r="59" spans="1:23" ht="15" customHeight="1">
      <c r="A59" s="833">
        <v>5</v>
      </c>
      <c r="B59" s="827" t="s">
        <v>52</v>
      </c>
      <c r="C59" s="828">
        <v>68154.172482671158</v>
      </c>
      <c r="D59" s="828">
        <v>207425.41665485702</v>
      </c>
      <c r="E59" s="828">
        <f t="shared" si="1"/>
        <v>3043.4734822375976</v>
      </c>
      <c r="F59" s="829">
        <v>2550.6868540380869</v>
      </c>
      <c r="G59" s="829">
        <v>8823.2317724042859</v>
      </c>
      <c r="H59" s="829">
        <f t="shared" si="2"/>
        <v>3459.159150969826</v>
      </c>
      <c r="I59" s="829">
        <v>0</v>
      </c>
      <c r="J59" s="829">
        <v>0</v>
      </c>
      <c r="K59" s="829"/>
      <c r="L59" s="828">
        <v>0</v>
      </c>
      <c r="M59" s="828">
        <v>0</v>
      </c>
      <c r="N59" s="828"/>
      <c r="O59" s="828">
        <v>24565</v>
      </c>
      <c r="P59" s="828">
        <v>98123.55</v>
      </c>
      <c r="Q59" s="828">
        <f t="shared" si="11"/>
        <v>3994.4453490738856</v>
      </c>
      <c r="R59" s="828">
        <v>182.04299999999998</v>
      </c>
      <c r="S59" s="828">
        <v>330.142</v>
      </c>
      <c r="T59" s="828">
        <f t="shared" si="5"/>
        <v>1813.5385595710904</v>
      </c>
      <c r="U59" s="828">
        <f t="shared" si="6"/>
        <v>95451.902336709245</v>
      </c>
      <c r="V59" s="828">
        <f t="shared" si="7"/>
        <v>314702.34042726131</v>
      </c>
      <c r="W59" s="828">
        <f t="shared" si="8"/>
        <v>3296.9729541600964</v>
      </c>
    </row>
    <row r="60" spans="1:23" ht="15" customHeight="1">
      <c r="A60" s="833">
        <v>5</v>
      </c>
      <c r="B60" s="827" t="s">
        <v>53</v>
      </c>
      <c r="C60" s="828">
        <v>36064.916272080147</v>
      </c>
      <c r="D60" s="828">
        <v>150115.55355253635</v>
      </c>
      <c r="E60" s="828">
        <f t="shared" si="1"/>
        <v>4162.3707766306152</v>
      </c>
      <c r="F60" s="829">
        <v>24842.627172141783</v>
      </c>
      <c r="G60" s="829">
        <v>51664.546761669342</v>
      </c>
      <c r="H60" s="829">
        <f t="shared" si="2"/>
        <v>2079.6732327732761</v>
      </c>
      <c r="I60" s="829">
        <v>15.022548374958667</v>
      </c>
      <c r="J60" s="829">
        <v>15.380693303724506</v>
      </c>
      <c r="K60" s="829">
        <f t="shared" si="3"/>
        <v>1023.8404909624279</v>
      </c>
      <c r="L60" s="828">
        <v>18.90872359963269</v>
      </c>
      <c r="M60" s="828">
        <v>19.366253059846375</v>
      </c>
      <c r="N60" s="828">
        <f t="shared" si="4"/>
        <v>1024.1967395526672</v>
      </c>
      <c r="O60" s="828">
        <v>12100</v>
      </c>
      <c r="P60" s="828">
        <v>27090.000000000004</v>
      </c>
      <c r="Q60" s="828">
        <f t="shared" si="11"/>
        <v>2238.8429752066118</v>
      </c>
      <c r="R60" s="828">
        <v>22.755419999999997</v>
      </c>
      <c r="S60" s="828">
        <v>28.297899999999998</v>
      </c>
      <c r="T60" s="828">
        <f t="shared" si="5"/>
        <v>1243.5674665640099</v>
      </c>
      <c r="U60" s="828">
        <f t="shared" si="6"/>
        <v>73064.230136196522</v>
      </c>
      <c r="V60" s="828">
        <f t="shared" si="7"/>
        <v>228933.14516056926</v>
      </c>
      <c r="W60" s="828">
        <f t="shared" si="8"/>
        <v>3133.3135890684516</v>
      </c>
    </row>
    <row r="61" spans="1:23" ht="15" customHeight="1">
      <c r="A61" s="833">
        <v>5</v>
      </c>
      <c r="B61" s="827" t="s">
        <v>54</v>
      </c>
      <c r="C61" s="828">
        <v>34550.379105798573</v>
      </c>
      <c r="D61" s="828">
        <v>84161.240988423946</v>
      </c>
      <c r="E61" s="828">
        <f t="shared" si="1"/>
        <v>2435.8992047731022</v>
      </c>
      <c r="F61" s="829">
        <v>9033.6826080515584</v>
      </c>
      <c r="G61" s="829">
        <v>19569.47559776848</v>
      </c>
      <c r="H61" s="829">
        <f t="shared" si="2"/>
        <v>2166.2788529150407</v>
      </c>
      <c r="I61" s="829">
        <v>0</v>
      </c>
      <c r="J61" s="829">
        <v>0</v>
      </c>
      <c r="K61" s="829"/>
      <c r="L61" s="828">
        <v>0</v>
      </c>
      <c r="M61" s="828">
        <v>0</v>
      </c>
      <c r="N61" s="828"/>
      <c r="O61" s="828">
        <v>17850</v>
      </c>
      <c r="P61" s="828">
        <v>64008.000000000007</v>
      </c>
      <c r="Q61" s="828">
        <f t="shared" si="11"/>
        <v>3585.882352941177</v>
      </c>
      <c r="R61" s="828">
        <v>9.10215</v>
      </c>
      <c r="S61" s="828">
        <v>9.4326399999999992</v>
      </c>
      <c r="T61" s="828">
        <f t="shared" si="5"/>
        <v>1036.3090039166568</v>
      </c>
      <c r="U61" s="828">
        <f t="shared" si="6"/>
        <v>61443.163863850132</v>
      </c>
      <c r="V61" s="828">
        <f t="shared" si="7"/>
        <v>167748.14922619244</v>
      </c>
      <c r="W61" s="828">
        <f t="shared" si="8"/>
        <v>2730.1352775045893</v>
      </c>
    </row>
    <row r="62" spans="1:23" ht="15" customHeight="1">
      <c r="A62" s="833">
        <v>5</v>
      </c>
      <c r="B62" s="827" t="s">
        <v>55</v>
      </c>
      <c r="C62" s="828">
        <v>47329.286446299418</v>
      </c>
      <c r="D62" s="828">
        <v>199760.06732581608</v>
      </c>
      <c r="E62" s="828">
        <f t="shared" si="1"/>
        <v>4220.6439675034426</v>
      </c>
      <c r="F62" s="829">
        <v>2656.9654729563404</v>
      </c>
      <c r="G62" s="829">
        <v>7522.3706777549351</v>
      </c>
      <c r="H62" s="829">
        <f t="shared" si="2"/>
        <v>2831.1887204860732</v>
      </c>
      <c r="I62" s="829">
        <v>0</v>
      </c>
      <c r="J62" s="829">
        <v>0</v>
      </c>
      <c r="K62" s="829"/>
      <c r="L62" s="828">
        <v>0</v>
      </c>
      <c r="M62" s="828">
        <v>0</v>
      </c>
      <c r="N62" s="828"/>
      <c r="O62" s="828">
        <v>18800</v>
      </c>
      <c r="P62" s="828">
        <v>69615</v>
      </c>
      <c r="Q62" s="828">
        <f t="shared" si="11"/>
        <v>3702.9255319148938</v>
      </c>
      <c r="R62" s="828">
        <v>9.10215</v>
      </c>
      <c r="S62" s="828">
        <v>9.4326399999999992</v>
      </c>
      <c r="T62" s="828">
        <f t="shared" si="5"/>
        <v>1036.3090039166568</v>
      </c>
      <c r="U62" s="828">
        <f t="shared" si="6"/>
        <v>68795.354069255773</v>
      </c>
      <c r="V62" s="828">
        <f t="shared" si="7"/>
        <v>276906.87064357102</v>
      </c>
      <c r="W62" s="828">
        <f t="shared" si="8"/>
        <v>4025.0809722530234</v>
      </c>
    </row>
    <row r="63" spans="1:23" ht="15" customHeight="1">
      <c r="A63" s="833">
        <v>5</v>
      </c>
      <c r="B63" s="827" t="s">
        <v>56</v>
      </c>
      <c r="C63" s="828">
        <v>1780.5277561097839</v>
      </c>
      <c r="D63" s="828">
        <v>5415.5860461407146</v>
      </c>
      <c r="E63" s="828">
        <f t="shared" si="1"/>
        <v>3041.5622713869111</v>
      </c>
      <c r="F63" s="829">
        <v>8651.6109730404351</v>
      </c>
      <c r="G63" s="829">
        <v>20100.566279453586</v>
      </c>
      <c r="H63" s="829">
        <f t="shared" si="2"/>
        <v>2323.3321912057313</v>
      </c>
      <c r="I63" s="829">
        <v>459.68998027373522</v>
      </c>
      <c r="J63" s="829">
        <v>602.92317750600057</v>
      </c>
      <c r="K63" s="829">
        <f t="shared" si="3"/>
        <v>1311.5865112982735</v>
      </c>
      <c r="L63" s="828">
        <v>0</v>
      </c>
      <c r="M63" s="828">
        <v>0</v>
      </c>
      <c r="N63" s="828"/>
      <c r="O63" s="828">
        <v>5573.380000000001</v>
      </c>
      <c r="P63" s="828">
        <v>13116.547500000001</v>
      </c>
      <c r="Q63" s="828">
        <f t="shared" si="11"/>
        <v>2353.4278122073138</v>
      </c>
      <c r="R63" s="828">
        <v>409.59719999999999</v>
      </c>
      <c r="S63" s="828">
        <v>518.70000000000005</v>
      </c>
      <c r="T63" s="828">
        <f t="shared" si="5"/>
        <v>1266.366078674366</v>
      </c>
      <c r="U63" s="828">
        <f t="shared" si="6"/>
        <v>16874.805909423954</v>
      </c>
      <c r="V63" s="828">
        <f t="shared" si="7"/>
        <v>39754.323003100297</v>
      </c>
      <c r="W63" s="828">
        <f t="shared" si="8"/>
        <v>2355.8388295831587</v>
      </c>
    </row>
    <row r="64" spans="1:23" ht="15" customHeight="1">
      <c r="A64" s="833">
        <v>5</v>
      </c>
      <c r="B64" s="827" t="s">
        <v>57</v>
      </c>
      <c r="C64" s="828">
        <v>5981.4752210833203</v>
      </c>
      <c r="D64" s="828">
        <v>23029.538333715878</v>
      </c>
      <c r="E64" s="828">
        <f t="shared" si="1"/>
        <v>3850.1435653435574</v>
      </c>
      <c r="F64" s="829">
        <v>12602.518631326515</v>
      </c>
      <c r="G64" s="829">
        <v>26827.149322351288</v>
      </c>
      <c r="H64" s="829">
        <f t="shared" si="2"/>
        <v>2128.7133236737391</v>
      </c>
      <c r="I64" s="829">
        <v>1992.9914177445162</v>
      </c>
      <c r="J64" s="829">
        <v>2281.4695067191351</v>
      </c>
      <c r="K64" s="829">
        <f t="shared" si="3"/>
        <v>1144.7462775836195</v>
      </c>
      <c r="L64" s="828">
        <v>12.290670339761249</v>
      </c>
      <c r="M64" s="828">
        <v>12.588064488900145</v>
      </c>
      <c r="N64" s="828">
        <f t="shared" si="4"/>
        <v>1024.1967395526672</v>
      </c>
      <c r="O64" s="828">
        <v>8577</v>
      </c>
      <c r="P64" s="828">
        <v>25431</v>
      </c>
      <c r="Q64" s="828">
        <f t="shared" si="11"/>
        <v>2965.0227352221054</v>
      </c>
      <c r="R64" s="828">
        <v>464.21009999999995</v>
      </c>
      <c r="S64" s="828">
        <v>754.79</v>
      </c>
      <c r="T64" s="828">
        <f t="shared" si="5"/>
        <v>1625.9663458421089</v>
      </c>
      <c r="U64" s="828">
        <f t="shared" si="6"/>
        <v>29630.486040494114</v>
      </c>
      <c r="V64" s="828">
        <f t="shared" si="7"/>
        <v>78336.535227275192</v>
      </c>
      <c r="W64" s="828">
        <f t="shared" si="8"/>
        <v>2643.7816484082509</v>
      </c>
    </row>
    <row r="65" spans="1:23" ht="15" customHeight="1">
      <c r="A65" s="833">
        <v>5</v>
      </c>
      <c r="B65" s="827" t="s">
        <v>58</v>
      </c>
      <c r="C65" s="828">
        <v>4628.8042144480823</v>
      </c>
      <c r="D65" s="828">
        <v>12491.899279220905</v>
      </c>
      <c r="E65" s="828">
        <f t="shared" si="1"/>
        <v>2698.7314002673543</v>
      </c>
      <c r="F65" s="829">
        <v>13433.617431267257</v>
      </c>
      <c r="G65" s="829">
        <v>34622.135238202303</v>
      </c>
      <c r="H65" s="829">
        <f t="shared" si="2"/>
        <v>2577.2756605095783</v>
      </c>
      <c r="I65" s="829">
        <v>1016.525773372203</v>
      </c>
      <c r="J65" s="829">
        <v>1140.2220635827769</v>
      </c>
      <c r="K65" s="829">
        <f t="shared" si="3"/>
        <v>1121.6853457637637</v>
      </c>
      <c r="L65" s="828">
        <v>115.3432139577594</v>
      </c>
      <c r="M65" s="828">
        <v>108.45101713513969</v>
      </c>
      <c r="N65" s="828">
        <f t="shared" si="4"/>
        <v>940.24618713031748</v>
      </c>
      <c r="O65" s="828">
        <v>8582</v>
      </c>
      <c r="P65" s="828">
        <v>22207.5</v>
      </c>
      <c r="Q65" s="828">
        <f t="shared" si="11"/>
        <v>2587.6835236541597</v>
      </c>
      <c r="R65" s="828">
        <v>550.68029999999987</v>
      </c>
      <c r="S65" s="828">
        <v>631.73699999999997</v>
      </c>
      <c r="T65" s="828">
        <f t="shared" si="5"/>
        <v>1147.1937528907429</v>
      </c>
      <c r="U65" s="828">
        <f t="shared" si="6"/>
        <v>28326.970933045301</v>
      </c>
      <c r="V65" s="828">
        <f t="shared" si="7"/>
        <v>71201.944598141126</v>
      </c>
      <c r="W65" s="828">
        <f t="shared" si="8"/>
        <v>2513.5742457757569</v>
      </c>
    </row>
    <row r="66" spans="1:23" s="29" customFormat="1" ht="15" customHeight="1">
      <c r="A66" s="831"/>
      <c r="B66" s="832" t="s">
        <v>112</v>
      </c>
      <c r="C66" s="832">
        <f t="shared" ref="C66:S66" si="14">SUM(C54:C65)</f>
        <v>310879.57826533093</v>
      </c>
      <c r="D66" s="832">
        <f t="shared" si="14"/>
        <v>1120130.9372848598</v>
      </c>
      <c r="E66" s="832">
        <f t="shared" si="1"/>
        <v>3603.1023444352631</v>
      </c>
      <c r="F66" s="832">
        <f t="shared" si="14"/>
        <v>145374.27167352239</v>
      </c>
      <c r="G66" s="832">
        <f t="shared" si="14"/>
        <v>355081.34762014559</v>
      </c>
      <c r="H66" s="832">
        <f t="shared" si="2"/>
        <v>2442.5322550717756</v>
      </c>
      <c r="I66" s="832">
        <f t="shared" si="14"/>
        <v>9700.5602373233105</v>
      </c>
      <c r="J66" s="832">
        <f t="shared" si="14"/>
        <v>10650.104733275639</v>
      </c>
      <c r="K66" s="832">
        <f t="shared" si="3"/>
        <v>1097.88553163135</v>
      </c>
      <c r="L66" s="832">
        <f t="shared" si="14"/>
        <v>1132.6325436179982</v>
      </c>
      <c r="M66" s="832">
        <f t="shared" si="14"/>
        <v>1107.7496750232126</v>
      </c>
      <c r="N66" s="832">
        <f t="shared" si="4"/>
        <v>978.03094327900772</v>
      </c>
      <c r="O66" s="832">
        <f t="shared" si="14"/>
        <v>147621.5675</v>
      </c>
      <c r="P66" s="832">
        <f t="shared" si="14"/>
        <v>484582.29749999999</v>
      </c>
      <c r="Q66" s="832">
        <f t="shared" si="11"/>
        <v>3282.5982389057071</v>
      </c>
      <c r="R66" s="832">
        <f t="shared" si="14"/>
        <v>2222.7970949999999</v>
      </c>
      <c r="S66" s="832">
        <f t="shared" si="14"/>
        <v>3345.5606800000005</v>
      </c>
      <c r="T66" s="832">
        <f t="shared" si="5"/>
        <v>1505.1129441934063</v>
      </c>
      <c r="U66" s="832">
        <f t="shared" si="6"/>
        <v>616931.4073147946</v>
      </c>
      <c r="V66" s="832">
        <f t="shared" si="7"/>
        <v>1974897.9974933043</v>
      </c>
      <c r="W66" s="832">
        <f t="shared" si="8"/>
        <v>3201.163004634639</v>
      </c>
    </row>
    <row r="67" spans="1:23" ht="15" customHeight="1">
      <c r="A67" s="833" t="s">
        <v>80</v>
      </c>
      <c r="B67" s="827" t="s">
        <v>59</v>
      </c>
      <c r="C67" s="828">
        <v>191.21031724304964</v>
      </c>
      <c r="D67" s="828">
        <v>320.12831302214113</v>
      </c>
      <c r="E67" s="828">
        <f t="shared" si="1"/>
        <v>1674.2209188180066</v>
      </c>
      <c r="F67" s="829">
        <v>2343.4435471474926</v>
      </c>
      <c r="G67" s="829">
        <v>3167.3139695810255</v>
      </c>
      <c r="H67" s="829">
        <f t="shared" si="2"/>
        <v>1351.5640150309453</v>
      </c>
      <c r="I67" s="829">
        <v>291.43743847419813</v>
      </c>
      <c r="J67" s="829">
        <v>307.61386607449015</v>
      </c>
      <c r="K67" s="829">
        <f t="shared" si="3"/>
        <v>1055.5056607860083</v>
      </c>
      <c r="L67" s="828">
        <v>635.33311294765838</v>
      </c>
      <c r="M67" s="828">
        <v>677.81885709462313</v>
      </c>
      <c r="N67" s="828">
        <f t="shared" si="4"/>
        <v>1066.871603700695</v>
      </c>
      <c r="O67" s="828">
        <v>2745</v>
      </c>
      <c r="P67" s="828">
        <v>4777.5000000000009</v>
      </c>
      <c r="Q67" s="828">
        <f t="shared" si="11"/>
        <v>1740.4371584699456</v>
      </c>
      <c r="R67" s="828">
        <v>351</v>
      </c>
      <c r="S67" s="828">
        <v>335</v>
      </c>
      <c r="T67" s="828">
        <f t="shared" si="5"/>
        <v>954.41595441595439</v>
      </c>
      <c r="U67" s="828">
        <f t="shared" si="6"/>
        <v>6557.4244158123984</v>
      </c>
      <c r="V67" s="828">
        <f t="shared" si="7"/>
        <v>9585.3750057722809</v>
      </c>
      <c r="W67" s="828">
        <f t="shared" si="8"/>
        <v>1461.7591294927265</v>
      </c>
    </row>
    <row r="68" spans="1:23" ht="15" customHeight="1">
      <c r="A68" s="833" t="s">
        <v>80</v>
      </c>
      <c r="B68" s="827" t="s">
        <v>60</v>
      </c>
      <c r="C68" s="828">
        <v>899.25644247968887</v>
      </c>
      <c r="D68" s="828">
        <v>1150.4919064918795</v>
      </c>
      <c r="E68" s="828">
        <f t="shared" si="1"/>
        <v>1279.3813334485676</v>
      </c>
      <c r="F68" s="829">
        <v>584.53240405039492</v>
      </c>
      <c r="G68" s="829">
        <v>933.22643746583776</v>
      </c>
      <c r="H68" s="829">
        <f t="shared" si="2"/>
        <v>1596.5349927553041</v>
      </c>
      <c r="I68" s="829">
        <v>4281.4262868632204</v>
      </c>
      <c r="J68" s="829">
        <v>3311.9759580686773</v>
      </c>
      <c r="K68" s="829">
        <f t="shared" si="3"/>
        <v>773.56837094938999</v>
      </c>
      <c r="L68" s="828">
        <v>458.53654729109269</v>
      </c>
      <c r="M68" s="828">
        <v>435.74069384654342</v>
      </c>
      <c r="N68" s="828">
        <f t="shared" si="4"/>
        <v>950.28563463649539</v>
      </c>
      <c r="O68" s="828">
        <v>3245</v>
      </c>
      <c r="P68" s="828">
        <v>3118.5</v>
      </c>
      <c r="Q68" s="828">
        <f t="shared" ref="Q68:Q88" si="15">1000*P68/O68</f>
        <v>961.01694915254234</v>
      </c>
      <c r="R68" s="828">
        <v>1025.9999999999998</v>
      </c>
      <c r="S68" s="828">
        <v>1140</v>
      </c>
      <c r="T68" s="828">
        <f t="shared" si="5"/>
        <v>1111.1111111111113</v>
      </c>
      <c r="U68" s="828">
        <f t="shared" si="6"/>
        <v>10494.751680684396</v>
      </c>
      <c r="V68" s="828">
        <f t="shared" si="7"/>
        <v>10089.93499587294</v>
      </c>
      <c r="W68" s="828">
        <f t="shared" si="8"/>
        <v>961.42674956697431</v>
      </c>
    </row>
    <row r="69" spans="1:23" ht="15" customHeight="1">
      <c r="A69" s="833" t="s">
        <v>80</v>
      </c>
      <c r="B69" s="827" t="s">
        <v>61</v>
      </c>
      <c r="C69" s="828">
        <v>555.64582287955511</v>
      </c>
      <c r="D69" s="828">
        <v>886.50917452285239</v>
      </c>
      <c r="E69" s="828">
        <f t="shared" ref="E69:E88" si="16">D69/C69*1000</f>
        <v>1595.4572823541534</v>
      </c>
      <c r="F69" s="829">
        <v>137.09941840454718</v>
      </c>
      <c r="G69" s="829">
        <v>243.20446552140018</v>
      </c>
      <c r="H69" s="829">
        <f t="shared" ref="H69:H88" si="17">G69/F69*1000</f>
        <v>1773.9277697281159</v>
      </c>
      <c r="I69" s="829">
        <v>1283.9271344464673</v>
      </c>
      <c r="J69" s="829">
        <v>1482.6988344790423</v>
      </c>
      <c r="K69" s="829">
        <f t="shared" ref="K69:K88" si="18">J69/I69*1000</f>
        <v>1154.8154055629259</v>
      </c>
      <c r="L69" s="828">
        <v>633.4422405876951</v>
      </c>
      <c r="M69" s="828">
        <v>774.6501223938551</v>
      </c>
      <c r="N69" s="828">
        <f t="shared" ref="N69:N88" si="19">M69/L69*1000</f>
        <v>1222.9214800628865</v>
      </c>
      <c r="O69" s="828">
        <v>898</v>
      </c>
      <c r="P69" s="828">
        <v>1128.75</v>
      </c>
      <c r="Q69" s="828">
        <f t="shared" si="15"/>
        <v>1256.9599109131402</v>
      </c>
      <c r="R69" s="828">
        <v>616.5</v>
      </c>
      <c r="S69" s="828">
        <v>798</v>
      </c>
      <c r="T69" s="828">
        <f t="shared" ref="T69:T88" si="20">S69/R69*1000</f>
        <v>1294.4038929440389</v>
      </c>
      <c r="U69" s="828">
        <f t="shared" ref="U69:U88" si="21">C69+F69+I69+L69+O69+R69</f>
        <v>4124.6146163182648</v>
      </c>
      <c r="V69" s="828">
        <f t="shared" ref="V69:V88" si="22">D69+G69+J69+M69+P69+S69</f>
        <v>5313.8125969171497</v>
      </c>
      <c r="W69" s="828">
        <f t="shared" ref="W69:W88" si="23">1000*V69/U69</f>
        <v>1288.3173559764944</v>
      </c>
    </row>
    <row r="70" spans="1:23" ht="15" customHeight="1">
      <c r="A70" s="833" t="s">
        <v>80</v>
      </c>
      <c r="B70" s="827" t="s">
        <v>62</v>
      </c>
      <c r="C70" s="828">
        <v>2745.0986138853659</v>
      </c>
      <c r="D70" s="828">
        <v>5998.7120809379685</v>
      </c>
      <c r="E70" s="828">
        <f t="shared" si="16"/>
        <v>2185.2446577310725</v>
      </c>
      <c r="F70" s="829">
        <v>4782.5378513214127</v>
      </c>
      <c r="G70" s="829">
        <v>7134.3747164812603</v>
      </c>
      <c r="H70" s="829">
        <f t="shared" si="17"/>
        <v>1491.7549924900304</v>
      </c>
      <c r="I70" s="829">
        <v>3755.6370937396664</v>
      </c>
      <c r="J70" s="829">
        <v>3845.1733259311263</v>
      </c>
      <c r="K70" s="829">
        <f t="shared" si="18"/>
        <v>1023.8404909624279</v>
      </c>
      <c r="L70" s="828">
        <v>80.362075298438924</v>
      </c>
      <c r="M70" s="828">
        <v>84.243200810331729</v>
      </c>
      <c r="N70" s="828">
        <f t="shared" si="19"/>
        <v>1048.2954863656712</v>
      </c>
      <c r="O70" s="828">
        <v>2472</v>
      </c>
      <c r="P70" s="828">
        <v>4620.0000000000009</v>
      </c>
      <c r="Q70" s="828">
        <f t="shared" si="15"/>
        <v>1868.9320388349518</v>
      </c>
      <c r="R70" s="828">
        <v>3374.9999999999995</v>
      </c>
      <c r="S70" s="828">
        <v>5625</v>
      </c>
      <c r="T70" s="828">
        <f t="shared" si="20"/>
        <v>1666.666666666667</v>
      </c>
      <c r="U70" s="828">
        <f t="shared" si="21"/>
        <v>17210.635634244882</v>
      </c>
      <c r="V70" s="828">
        <f t="shared" si="22"/>
        <v>27307.503324160687</v>
      </c>
      <c r="W70" s="828">
        <f t="shared" si="23"/>
        <v>1586.6644268399682</v>
      </c>
    </row>
    <row r="71" spans="1:23" ht="15" customHeight="1">
      <c r="A71" s="833" t="s">
        <v>80</v>
      </c>
      <c r="B71" s="827" t="s">
        <v>63</v>
      </c>
      <c r="C71" s="828">
        <v>2378.7699367910086</v>
      </c>
      <c r="D71" s="828">
        <v>5476.6566781633992</v>
      </c>
      <c r="E71" s="828">
        <f t="shared" si="16"/>
        <v>2302.3061597757874</v>
      </c>
      <c r="F71" s="829">
        <v>3116.089106683196</v>
      </c>
      <c r="G71" s="829">
        <v>6488.4689033988434</v>
      </c>
      <c r="H71" s="829">
        <f t="shared" si="17"/>
        <v>2082.2475485321565</v>
      </c>
      <c r="I71" s="829">
        <v>1236.8564828715969</v>
      </c>
      <c r="J71" s="829">
        <v>1276.5975442091342</v>
      </c>
      <c r="K71" s="829">
        <f t="shared" si="18"/>
        <v>1032.1306973669821</v>
      </c>
      <c r="L71" s="828">
        <v>105.88885215794305</v>
      </c>
      <c r="M71" s="828">
        <v>121.03908162403984</v>
      </c>
      <c r="N71" s="828">
        <f t="shared" si="19"/>
        <v>1143.0767182507448</v>
      </c>
      <c r="O71" s="828">
        <v>5148</v>
      </c>
      <c r="P71" s="828">
        <v>6149.0520000000006</v>
      </c>
      <c r="Q71" s="828">
        <f t="shared" si="15"/>
        <v>1194.4545454545457</v>
      </c>
      <c r="R71" s="828">
        <v>814.49999999999989</v>
      </c>
      <c r="S71" s="828">
        <v>1200</v>
      </c>
      <c r="T71" s="828">
        <f t="shared" si="20"/>
        <v>1473.2965009208106</v>
      </c>
      <c r="U71" s="828">
        <f t="shared" si="21"/>
        <v>12800.104378503744</v>
      </c>
      <c r="V71" s="828">
        <f t="shared" si="22"/>
        <v>20711.814207395419</v>
      </c>
      <c r="W71" s="828">
        <f t="shared" si="23"/>
        <v>1618.0972900641696</v>
      </c>
    </row>
    <row r="72" spans="1:23" ht="15" customHeight="1">
      <c r="A72" s="833" t="s">
        <v>80</v>
      </c>
      <c r="B72" s="827" t="s">
        <v>64</v>
      </c>
      <c r="C72" s="828">
        <v>1780.5277561097839</v>
      </c>
      <c r="D72" s="828">
        <v>5415.5860461407146</v>
      </c>
      <c r="E72" s="828">
        <f t="shared" si="16"/>
        <v>3041.5622713869111</v>
      </c>
      <c r="F72" s="828">
        <v>8651.6109730404351</v>
      </c>
      <c r="G72" s="828">
        <v>20100.566279453586</v>
      </c>
      <c r="H72" s="829">
        <f t="shared" si="17"/>
        <v>2323.3321912057313</v>
      </c>
      <c r="I72" s="829">
        <v>459.68998027373522</v>
      </c>
      <c r="J72" s="829">
        <v>602.92317750600057</v>
      </c>
      <c r="K72" s="829">
        <f t="shared" si="18"/>
        <v>1311.5865112982735</v>
      </c>
      <c r="L72" s="828">
        <v>0</v>
      </c>
      <c r="M72" s="828">
        <v>0</v>
      </c>
      <c r="N72" s="828"/>
      <c r="O72" s="828">
        <v>5573</v>
      </c>
      <c r="P72" s="828">
        <v>13116.547500000001</v>
      </c>
      <c r="Q72" s="828">
        <f t="shared" si="15"/>
        <v>2353.5882827920332</v>
      </c>
      <c r="R72" s="828">
        <v>409.59719999999999</v>
      </c>
      <c r="S72" s="828">
        <v>518.70000000000005</v>
      </c>
      <c r="T72" s="828">
        <f t="shared" si="20"/>
        <v>1266.366078674366</v>
      </c>
      <c r="U72" s="828">
        <f t="shared" si="21"/>
        <v>16874.425909423957</v>
      </c>
      <c r="V72" s="828">
        <f t="shared" si="22"/>
        <v>39754.323003100297</v>
      </c>
      <c r="W72" s="828">
        <f t="shared" si="23"/>
        <v>2355.891881388301</v>
      </c>
    </row>
    <row r="73" spans="1:23" ht="15" customHeight="1">
      <c r="A73" s="833" t="s">
        <v>80</v>
      </c>
      <c r="B73" s="827" t="s">
        <v>65</v>
      </c>
      <c r="C73" s="828">
        <v>6674.3759746571432</v>
      </c>
      <c r="D73" s="828">
        <v>27188.251372421972</v>
      </c>
      <c r="E73" s="828">
        <f t="shared" si="16"/>
        <v>4073.5270946163037</v>
      </c>
      <c r="F73" s="829">
        <v>21096.305855273342</v>
      </c>
      <c r="G73" s="829">
        <v>47054.973752368387</v>
      </c>
      <c r="H73" s="829">
        <f t="shared" si="17"/>
        <v>2230.4840513395516</v>
      </c>
      <c r="I73" s="829">
        <v>1046.5708701221204</v>
      </c>
      <c r="J73" s="829">
        <v>1114.5875747432358</v>
      </c>
      <c r="K73" s="829">
        <f t="shared" si="18"/>
        <v>1064.9900609341237</v>
      </c>
      <c r="L73" s="828">
        <v>58.617043158861343</v>
      </c>
      <c r="M73" s="828">
        <v>68.75019836245464</v>
      </c>
      <c r="N73" s="828">
        <f t="shared" si="19"/>
        <v>1172.8704598103125</v>
      </c>
      <c r="O73" s="828">
        <v>14785</v>
      </c>
      <c r="P73" s="828">
        <v>33466.65</v>
      </c>
      <c r="Q73" s="828">
        <f t="shared" si="15"/>
        <v>2263.5542779844436</v>
      </c>
      <c r="R73" s="828">
        <v>971.0999999999998</v>
      </c>
      <c r="S73" s="828">
        <v>1277</v>
      </c>
      <c r="T73" s="828">
        <f t="shared" si="20"/>
        <v>1315.0036041602309</v>
      </c>
      <c r="U73" s="828">
        <f t="shared" si="21"/>
        <v>44631.96974321147</v>
      </c>
      <c r="V73" s="828">
        <f t="shared" si="22"/>
        <v>110170.21289789604</v>
      </c>
      <c r="W73" s="828">
        <f t="shared" si="23"/>
        <v>2468.4147603557863</v>
      </c>
    </row>
    <row r="74" spans="1:23" ht="15" customHeight="1">
      <c r="A74" s="833" t="s">
        <v>80</v>
      </c>
      <c r="B74" s="827" t="s">
        <v>66</v>
      </c>
      <c r="C74" s="828">
        <v>2426.0992232373078</v>
      </c>
      <c r="D74" s="828">
        <v>8836.5264496050095</v>
      </c>
      <c r="E74" s="828">
        <f t="shared" si="16"/>
        <v>3642.2774324183806</v>
      </c>
      <c r="F74" s="829">
        <v>14979.971336527848</v>
      </c>
      <c r="G74" s="829">
        <v>35896.979110958666</v>
      </c>
      <c r="H74" s="829">
        <f t="shared" si="17"/>
        <v>2396.3316287145244</v>
      </c>
      <c r="I74" s="829">
        <v>1852.7809662449022</v>
      </c>
      <c r="J74" s="829">
        <v>1896.9521741260226</v>
      </c>
      <c r="K74" s="829">
        <f t="shared" si="18"/>
        <v>1023.8404909624281</v>
      </c>
      <c r="L74" s="828">
        <v>26.472213039485762</v>
      </c>
      <c r="M74" s="828">
        <v>28.081066936777244</v>
      </c>
      <c r="N74" s="828">
        <f t="shared" si="19"/>
        <v>1060.7751945366913</v>
      </c>
      <c r="O74" s="828">
        <v>14853</v>
      </c>
      <c r="P74" s="828">
        <v>19118.400000000001</v>
      </c>
      <c r="Q74" s="828">
        <f t="shared" si="15"/>
        <v>1287.1743082205614</v>
      </c>
      <c r="R74" s="828">
        <v>630</v>
      </c>
      <c r="S74" s="828">
        <v>700</v>
      </c>
      <c r="T74" s="828">
        <f t="shared" si="20"/>
        <v>1111.1111111111111</v>
      </c>
      <c r="U74" s="828">
        <f t="shared" si="21"/>
        <v>34768.323739049549</v>
      </c>
      <c r="V74" s="828">
        <f t="shared" si="22"/>
        <v>66476.938801626471</v>
      </c>
      <c r="W74" s="828">
        <f t="shared" si="23"/>
        <v>1911.9972334750164</v>
      </c>
    </row>
    <row r="75" spans="1:23" ht="15" customHeight="1">
      <c r="A75" s="833" t="s">
        <v>80</v>
      </c>
      <c r="B75" s="827" t="s">
        <v>67</v>
      </c>
      <c r="C75" s="828">
        <v>7957.9462230807821</v>
      </c>
      <c r="D75" s="828">
        <v>25880.157834903803</v>
      </c>
      <c r="E75" s="828">
        <f t="shared" si="16"/>
        <v>3252.1151952299501</v>
      </c>
      <c r="F75" s="829">
        <v>21415.141712028108</v>
      </c>
      <c r="G75" s="829">
        <v>50075.233859076019</v>
      </c>
      <c r="H75" s="829">
        <f t="shared" si="17"/>
        <v>2338.3097124662304</v>
      </c>
      <c r="I75" s="829">
        <v>2426.6423141683231</v>
      </c>
      <c r="J75" s="829">
        <v>2737.7634080629623</v>
      </c>
      <c r="K75" s="829">
        <f t="shared" si="18"/>
        <v>1128.2105286296671</v>
      </c>
      <c r="L75" s="828">
        <v>25.526776859504132</v>
      </c>
      <c r="M75" s="828">
        <v>25.176128977800289</v>
      </c>
      <c r="N75" s="828">
        <f t="shared" si="19"/>
        <v>986.26352697664254</v>
      </c>
      <c r="O75" s="828">
        <v>18789</v>
      </c>
      <c r="P75" s="828">
        <v>31048.500000000004</v>
      </c>
      <c r="Q75" s="828">
        <f t="shared" si="15"/>
        <v>1652.4828357017407</v>
      </c>
      <c r="R75" s="828">
        <v>182.04299999999998</v>
      </c>
      <c r="S75" s="828">
        <v>235.816</v>
      </c>
      <c r="T75" s="828">
        <f t="shared" si="20"/>
        <v>1295.3862548958216</v>
      </c>
      <c r="U75" s="828">
        <f t="shared" si="21"/>
        <v>50796.300026136712</v>
      </c>
      <c r="V75" s="828">
        <f t="shared" si="22"/>
        <v>110002.64723102059</v>
      </c>
      <c r="W75" s="828">
        <f t="shared" si="23"/>
        <v>2165.5641685402256</v>
      </c>
    </row>
    <row r="76" spans="1:23" ht="15" customHeight="1">
      <c r="A76" s="833" t="s">
        <v>80</v>
      </c>
      <c r="B76" s="827" t="s">
        <v>68</v>
      </c>
      <c r="C76" s="828">
        <v>12638.812652619796</v>
      </c>
      <c r="D76" s="828">
        <v>50593.078590019191</v>
      </c>
      <c r="E76" s="828">
        <f t="shared" si="16"/>
        <v>4002.9930010499975</v>
      </c>
      <c r="F76" s="829">
        <v>16208.55217122286</v>
      </c>
      <c r="G76" s="829">
        <v>43531.336961209505</v>
      </c>
      <c r="H76" s="829">
        <f t="shared" si="17"/>
        <v>2685.7017518502557</v>
      </c>
      <c r="I76" s="829">
        <v>2098.1492563692268</v>
      </c>
      <c r="J76" s="829">
        <v>2906.9510344039318</v>
      </c>
      <c r="K76" s="829">
        <f t="shared" si="18"/>
        <v>1385.483432877558</v>
      </c>
      <c r="L76" s="828">
        <v>0</v>
      </c>
      <c r="M76" s="828">
        <v>0</v>
      </c>
      <c r="N76" s="828"/>
      <c r="O76" s="828">
        <v>14997</v>
      </c>
      <c r="P76" s="828">
        <v>43669.5</v>
      </c>
      <c r="Q76" s="828">
        <f t="shared" si="15"/>
        <v>2911.8823764752951</v>
      </c>
      <c r="R76" s="828">
        <v>937.52100000000007</v>
      </c>
      <c r="S76" s="828">
        <v>1414.59</v>
      </c>
      <c r="T76" s="828">
        <f t="shared" si="20"/>
        <v>1508.8622014866867</v>
      </c>
      <c r="U76" s="828">
        <f t="shared" si="21"/>
        <v>46880.035080211885</v>
      </c>
      <c r="V76" s="828">
        <f t="shared" si="22"/>
        <v>142115.45658563261</v>
      </c>
      <c r="W76" s="828">
        <f t="shared" si="23"/>
        <v>3031.4707815911961</v>
      </c>
    </row>
    <row r="77" spans="1:23" s="29" customFormat="1" ht="15" customHeight="1">
      <c r="A77" s="831"/>
      <c r="B77" s="832" t="s">
        <v>102</v>
      </c>
      <c r="C77" s="832">
        <f t="shared" ref="C77:S77" si="24">SUM(C67:C76)</f>
        <v>38247.742962983481</v>
      </c>
      <c r="D77" s="832">
        <f t="shared" si="24"/>
        <v>131746.09844622892</v>
      </c>
      <c r="E77" s="832">
        <f t="shared" si="16"/>
        <v>3444.5456970816294</v>
      </c>
      <c r="F77" s="832">
        <f t="shared" si="24"/>
        <v>93315.284375699644</v>
      </c>
      <c r="G77" s="832">
        <f t="shared" si="24"/>
        <v>214625.67845551454</v>
      </c>
      <c r="H77" s="832">
        <f t="shared" si="17"/>
        <v>2300.0056195660645</v>
      </c>
      <c r="I77" s="832">
        <f t="shared" si="24"/>
        <v>18733.117823573455</v>
      </c>
      <c r="J77" s="832">
        <f t="shared" si="24"/>
        <v>19483.236897604627</v>
      </c>
      <c r="K77" s="832">
        <f t="shared" si="18"/>
        <v>1040.0424041046299</v>
      </c>
      <c r="L77" s="832">
        <f t="shared" si="24"/>
        <v>2024.1788613406793</v>
      </c>
      <c r="M77" s="832">
        <f t="shared" si="24"/>
        <v>2215.4993500464252</v>
      </c>
      <c r="N77" s="832">
        <f t="shared" si="19"/>
        <v>1094.5175806149007</v>
      </c>
      <c r="O77" s="832">
        <f t="shared" si="24"/>
        <v>83505</v>
      </c>
      <c r="P77" s="832">
        <f t="shared" si="24"/>
        <v>160213.3995</v>
      </c>
      <c r="Q77" s="832">
        <f t="shared" si="15"/>
        <v>1918.6084605712233</v>
      </c>
      <c r="R77" s="832">
        <f t="shared" si="24"/>
        <v>9313.261199999999</v>
      </c>
      <c r="S77" s="832">
        <f t="shared" si="24"/>
        <v>13244.106000000002</v>
      </c>
      <c r="T77" s="832">
        <f t="shared" si="20"/>
        <v>1422.06963979492</v>
      </c>
      <c r="U77" s="832">
        <f t="shared" si="21"/>
        <v>245138.5852235973</v>
      </c>
      <c r="V77" s="832">
        <f t="shared" si="22"/>
        <v>541528.01864939462</v>
      </c>
      <c r="W77" s="832">
        <f t="shared" si="23"/>
        <v>2209.0688748792963</v>
      </c>
    </row>
    <row r="78" spans="1:23" ht="15" customHeight="1">
      <c r="A78" s="833" t="s">
        <v>81</v>
      </c>
      <c r="B78" s="827" t="s">
        <v>69</v>
      </c>
      <c r="C78" s="828">
        <v>3133.1987627450212</v>
      </c>
      <c r="D78" s="828">
        <v>6898.0263879817066</v>
      </c>
      <c r="E78" s="828">
        <f t="shared" si="16"/>
        <v>2201.5923375184439</v>
      </c>
      <c r="F78" s="829">
        <v>839.60108945420359</v>
      </c>
      <c r="G78" s="829">
        <v>1324.6159494212075</v>
      </c>
      <c r="H78" s="829">
        <f t="shared" si="17"/>
        <v>1577.6729759632585</v>
      </c>
      <c r="I78" s="829">
        <v>2603.9083849928356</v>
      </c>
      <c r="J78" s="829">
        <v>2665.9868393122474</v>
      </c>
      <c r="K78" s="829">
        <f t="shared" si="18"/>
        <v>1023.8404909624279</v>
      </c>
      <c r="L78" s="828">
        <v>7.5634894398530754</v>
      </c>
      <c r="M78" s="828">
        <v>11.619751835907824</v>
      </c>
      <c r="N78" s="828">
        <f t="shared" si="19"/>
        <v>1536.295109329001</v>
      </c>
      <c r="O78" s="828">
        <v>6452</v>
      </c>
      <c r="P78" s="828">
        <v>5746.1250000000009</v>
      </c>
      <c r="Q78" s="828">
        <f t="shared" si="15"/>
        <v>890.59593924364549</v>
      </c>
      <c r="R78" s="828">
        <v>967.5</v>
      </c>
      <c r="S78" s="828">
        <v>967.5</v>
      </c>
      <c r="T78" s="828">
        <f t="shared" si="20"/>
        <v>1000</v>
      </c>
      <c r="U78" s="828">
        <f t="shared" si="21"/>
        <v>14003.771726631912</v>
      </c>
      <c r="V78" s="828">
        <f t="shared" si="22"/>
        <v>17613.873928551071</v>
      </c>
      <c r="W78" s="828">
        <f t="shared" si="23"/>
        <v>1257.7949906919423</v>
      </c>
    </row>
    <row r="79" spans="1:23" ht="15" customHeight="1">
      <c r="A79" s="833" t="s">
        <v>118</v>
      </c>
      <c r="B79" s="827" t="s">
        <v>70</v>
      </c>
      <c r="C79" s="828">
        <v>6720.7586753745163</v>
      </c>
      <c r="D79" s="828">
        <v>23078.788843411592</v>
      </c>
      <c r="E79" s="828">
        <f t="shared" si="16"/>
        <v>3433.9558907202572</v>
      </c>
      <c r="F79" s="829">
        <v>4463.7019945666525</v>
      </c>
      <c r="G79" s="829">
        <v>6176.2622406829996</v>
      </c>
      <c r="H79" s="829">
        <f t="shared" si="17"/>
        <v>1383.6636603879301</v>
      </c>
      <c r="I79" s="829">
        <v>3004.5096749917334</v>
      </c>
      <c r="J79" s="829">
        <v>2153.2970625214307</v>
      </c>
      <c r="K79" s="829">
        <f t="shared" si="18"/>
        <v>716.68834367369948</v>
      </c>
      <c r="L79" s="828">
        <v>6.6180532598714406</v>
      </c>
      <c r="M79" s="828">
        <v>7.7465012239385507</v>
      </c>
      <c r="N79" s="828">
        <f t="shared" si="19"/>
        <v>1170.5105594887627</v>
      </c>
      <c r="O79" s="828">
        <v>9852</v>
      </c>
      <c r="P79" s="828">
        <v>15567.300000000001</v>
      </c>
      <c r="Q79" s="828">
        <f t="shared" si="15"/>
        <v>1580.1157125456762</v>
      </c>
      <c r="R79" s="828">
        <v>4049.9999999999995</v>
      </c>
      <c r="S79" s="828">
        <v>2900</v>
      </c>
      <c r="T79" s="828">
        <f t="shared" si="20"/>
        <v>716.04938271604942</v>
      </c>
      <c r="U79" s="828">
        <f t="shared" si="21"/>
        <v>28097.588398192776</v>
      </c>
      <c r="V79" s="828">
        <f t="shared" si="22"/>
        <v>49883.394647839959</v>
      </c>
      <c r="W79" s="828">
        <f t="shared" si="23"/>
        <v>1775.3621393019066</v>
      </c>
    </row>
    <row r="80" spans="1:23" ht="15" customHeight="1">
      <c r="A80" s="833" t="s">
        <v>118</v>
      </c>
      <c r="B80" s="827" t="s">
        <v>71</v>
      </c>
      <c r="C80" s="828">
        <v>4240.7040655884266</v>
      </c>
      <c r="D80" s="828">
        <v>11618.195237218939</v>
      </c>
      <c r="E80" s="828">
        <f t="shared" si="16"/>
        <v>2739.685452586948</v>
      </c>
      <c r="F80" s="829">
        <v>5869.7681228551473</v>
      </c>
      <c r="G80" s="829">
        <v>12456.593368937949</v>
      </c>
      <c r="H80" s="829">
        <f t="shared" si="17"/>
        <v>2122.1610646655095</v>
      </c>
      <c r="I80" s="829">
        <v>1201.8038699966933</v>
      </c>
      <c r="J80" s="829">
        <v>1061.2678379569909</v>
      </c>
      <c r="K80" s="829">
        <f t="shared" si="18"/>
        <v>883.06242345509406</v>
      </c>
      <c r="L80" s="828">
        <v>94.543617998163441</v>
      </c>
      <c r="M80" s="828">
        <v>96.831265299231887</v>
      </c>
      <c r="N80" s="828">
        <f t="shared" si="19"/>
        <v>1024.1967395526674</v>
      </c>
      <c r="O80" s="828">
        <v>6323</v>
      </c>
      <c r="P80" s="828">
        <v>8892.4500000000007</v>
      </c>
      <c r="Q80" s="828">
        <f t="shared" si="15"/>
        <v>1406.3656492171438</v>
      </c>
      <c r="R80" s="828">
        <v>1080</v>
      </c>
      <c r="S80" s="828">
        <v>885</v>
      </c>
      <c r="T80" s="828">
        <f t="shared" si="20"/>
        <v>819.44444444444446</v>
      </c>
      <c r="U80" s="828">
        <f t="shared" si="21"/>
        <v>18809.819676438434</v>
      </c>
      <c r="V80" s="828">
        <f t="shared" si="22"/>
        <v>35010.337709413114</v>
      </c>
      <c r="W80" s="828">
        <f t="shared" si="23"/>
        <v>1861.2798161626067</v>
      </c>
    </row>
    <row r="81" spans="1:23" ht="15" customHeight="1">
      <c r="A81" s="833" t="s">
        <v>118</v>
      </c>
      <c r="B81" s="827" t="s">
        <v>72</v>
      </c>
      <c r="C81" s="828">
        <v>15694.391385592884</v>
      </c>
      <c r="D81" s="828">
        <v>34296.084931707417</v>
      </c>
      <c r="E81" s="828">
        <f t="shared" si="16"/>
        <v>2185.2446577310725</v>
      </c>
      <c r="F81" s="829">
        <v>7104.7256746852545</v>
      </c>
      <c r="G81" s="829">
        <v>16636.316625224335</v>
      </c>
      <c r="H81" s="829">
        <f t="shared" si="17"/>
        <v>2341.5846560411132</v>
      </c>
      <c r="I81" s="829">
        <v>3407.1139714406254</v>
      </c>
      <c r="J81" s="829">
        <v>3836.9702895024734</v>
      </c>
      <c r="K81" s="829">
        <f t="shared" si="18"/>
        <v>1126.1643495536171</v>
      </c>
      <c r="L81" s="828">
        <v>0</v>
      </c>
      <c r="M81" s="828">
        <v>0</v>
      </c>
      <c r="N81" s="828"/>
      <c r="O81" s="828">
        <v>14898</v>
      </c>
      <c r="P81" s="828">
        <v>24487.050000000003</v>
      </c>
      <c r="Q81" s="828">
        <f t="shared" si="15"/>
        <v>1643.6467982279503</v>
      </c>
      <c r="R81" s="828">
        <v>454.49999999999994</v>
      </c>
      <c r="S81" s="828">
        <v>554</v>
      </c>
      <c r="T81" s="828">
        <f t="shared" si="20"/>
        <v>1218.9218921892191</v>
      </c>
      <c r="U81" s="828">
        <f t="shared" si="21"/>
        <v>41558.731031718766</v>
      </c>
      <c r="V81" s="828">
        <f t="shared" si="22"/>
        <v>79810.421846434241</v>
      </c>
      <c r="W81" s="828">
        <f t="shared" si="23"/>
        <v>1920.4248990548033</v>
      </c>
    </row>
    <row r="82" spans="1:23" ht="15" customHeight="1">
      <c r="A82" s="833" t="s">
        <v>118</v>
      </c>
      <c r="B82" s="827" t="s">
        <v>73</v>
      </c>
      <c r="C82" s="828">
        <v>10098.176556182443</v>
      </c>
      <c r="D82" s="828">
        <v>23327.996422471908</v>
      </c>
      <c r="E82" s="828">
        <f t="shared" si="16"/>
        <v>2310.1196827648773</v>
      </c>
      <c r="F82" s="829">
        <v>3725.0655930847893</v>
      </c>
      <c r="G82" s="829">
        <v>8722.5564355140305</v>
      </c>
      <c r="H82" s="829">
        <f t="shared" si="17"/>
        <v>2341.5846560411132</v>
      </c>
      <c r="I82" s="829">
        <v>4376.5690932379584</v>
      </c>
      <c r="J82" s="829">
        <v>4928.9995140669134</v>
      </c>
      <c r="K82" s="829">
        <f t="shared" si="18"/>
        <v>1126.2245400586708</v>
      </c>
      <c r="L82" s="828">
        <v>11.345234159779613</v>
      </c>
      <c r="M82" s="828">
        <v>9.6831265299231877</v>
      </c>
      <c r="N82" s="828">
        <f t="shared" si="19"/>
        <v>853.49728296055616</v>
      </c>
      <c r="O82" s="828">
        <v>11989</v>
      </c>
      <c r="P82" s="828">
        <v>25920.877499999999</v>
      </c>
      <c r="Q82" s="828">
        <f t="shared" si="15"/>
        <v>2162.0550087580282</v>
      </c>
      <c r="R82" s="828">
        <v>188.99999999999997</v>
      </c>
      <c r="S82" s="828">
        <v>189</v>
      </c>
      <c r="T82" s="828">
        <f t="shared" si="20"/>
        <v>1000.0000000000002</v>
      </c>
      <c r="U82" s="828">
        <f t="shared" si="21"/>
        <v>30389.156476664972</v>
      </c>
      <c r="V82" s="828">
        <f t="shared" si="22"/>
        <v>63099.112998582772</v>
      </c>
      <c r="W82" s="828">
        <f t="shared" si="23"/>
        <v>2076.3693473043554</v>
      </c>
    </row>
    <row r="83" spans="1:23" ht="15" customHeight="1">
      <c r="A83" s="833" t="s">
        <v>118</v>
      </c>
      <c r="B83" s="827" t="s">
        <v>74</v>
      </c>
      <c r="C83" s="828">
        <v>7572.6858314079054</v>
      </c>
      <c r="D83" s="828">
        <v>18262.088995170761</v>
      </c>
      <c r="E83" s="828">
        <f t="shared" si="16"/>
        <v>2411.5735687103625</v>
      </c>
      <c r="F83" s="829">
        <v>15410.399743146774</v>
      </c>
      <c r="G83" s="829">
        <v>27063.566686509297</v>
      </c>
      <c r="H83" s="829">
        <f t="shared" si="17"/>
        <v>1756.1884920308348</v>
      </c>
      <c r="I83" s="829">
        <v>401.60279322389499</v>
      </c>
      <c r="J83" s="829">
        <v>497.30908348709238</v>
      </c>
      <c r="K83" s="829">
        <f t="shared" si="18"/>
        <v>1238.3108182463284</v>
      </c>
      <c r="L83" s="828">
        <v>0</v>
      </c>
      <c r="M83" s="828">
        <v>0</v>
      </c>
      <c r="N83" s="828"/>
      <c r="O83" s="828">
        <v>18866</v>
      </c>
      <c r="P83" s="828">
        <v>20300.7</v>
      </c>
      <c r="Q83" s="828">
        <f t="shared" si="15"/>
        <v>1076.0468567793914</v>
      </c>
      <c r="R83" s="828">
        <v>899.99999999999989</v>
      </c>
      <c r="S83" s="828">
        <v>620</v>
      </c>
      <c r="T83" s="828">
        <f t="shared" si="20"/>
        <v>688.88888888888903</v>
      </c>
      <c r="U83" s="828">
        <f t="shared" si="21"/>
        <v>43150.688367778574</v>
      </c>
      <c r="V83" s="828">
        <f t="shared" si="22"/>
        <v>66743.664765167152</v>
      </c>
      <c r="W83" s="828">
        <f t="shared" si="23"/>
        <v>1546.7578221766191</v>
      </c>
    </row>
    <row r="84" spans="1:23" ht="15" customHeight="1">
      <c r="A84" s="833" t="s">
        <v>118</v>
      </c>
      <c r="B84" s="827" t="s">
        <v>75</v>
      </c>
      <c r="C84" s="828">
        <v>5893.4427482932024</v>
      </c>
      <c r="D84" s="828">
        <v>23170.394791445618</v>
      </c>
      <c r="E84" s="828">
        <f t="shared" si="16"/>
        <v>3931.55508266471</v>
      </c>
      <c r="F84" s="829">
        <v>3990.7621403804233</v>
      </c>
      <c r="G84" s="829">
        <v>14867.145536501223</v>
      </c>
      <c r="H84" s="829">
        <f t="shared" si="17"/>
        <v>3725.3900416836159</v>
      </c>
      <c r="I84" s="829">
        <v>295.44345137418708</v>
      </c>
      <c r="J84" s="829">
        <v>393.74574857534736</v>
      </c>
      <c r="K84" s="829">
        <f t="shared" si="18"/>
        <v>1332.7279611171946</v>
      </c>
      <c r="L84" s="828">
        <v>0</v>
      </c>
      <c r="M84" s="828">
        <v>0</v>
      </c>
      <c r="N84" s="828"/>
      <c r="O84" s="828">
        <v>9742</v>
      </c>
      <c r="P84" s="828">
        <v>18851.7</v>
      </c>
      <c r="Q84" s="828">
        <f t="shared" si="15"/>
        <v>1935.0954629439541</v>
      </c>
      <c r="R84" s="828">
        <v>172.94129999999998</v>
      </c>
      <c r="S84" s="828">
        <v>235.85400000000004</v>
      </c>
      <c r="T84" s="828">
        <f t="shared" si="20"/>
        <v>1363.7806585240198</v>
      </c>
      <c r="U84" s="828">
        <f t="shared" si="21"/>
        <v>20094.589640047812</v>
      </c>
      <c r="V84" s="828">
        <f t="shared" si="22"/>
        <v>57518.840076522196</v>
      </c>
      <c r="W84" s="828">
        <f t="shared" si="23"/>
        <v>2862.4043141388247</v>
      </c>
    </row>
    <row r="85" spans="1:23" ht="15" customHeight="1">
      <c r="A85" s="833" t="s">
        <v>118</v>
      </c>
      <c r="B85" s="827" t="s">
        <v>76</v>
      </c>
      <c r="C85" s="828">
        <v>67870.196763993357</v>
      </c>
      <c r="D85" s="828">
        <v>278978.52716117818</v>
      </c>
      <c r="E85" s="828">
        <f t="shared" si="16"/>
        <v>4110.4717602525425</v>
      </c>
      <c r="F85" s="829">
        <v>6509.5654087430339</v>
      </c>
      <c r="G85" s="829">
        <v>17666.824848898734</v>
      </c>
      <c r="H85" s="829">
        <f t="shared" si="17"/>
        <v>2713.9791582968537</v>
      </c>
      <c r="I85" s="829">
        <v>350.52612874903554</v>
      </c>
      <c r="J85" s="829">
        <v>358.88284375357182</v>
      </c>
      <c r="K85" s="829">
        <f t="shared" si="18"/>
        <v>1023.8404909624281</v>
      </c>
      <c r="L85" s="828">
        <v>23.63590449954086</v>
      </c>
      <c r="M85" s="828">
        <v>27.112754283784923</v>
      </c>
      <c r="N85" s="828">
        <f t="shared" si="19"/>
        <v>1147.1003482989875</v>
      </c>
      <c r="O85" s="828">
        <v>34859</v>
      </c>
      <c r="P85" s="828">
        <v>106956.15</v>
      </c>
      <c r="Q85" s="828">
        <f t="shared" si="15"/>
        <v>3068.2506669726613</v>
      </c>
      <c r="R85" s="828">
        <v>180</v>
      </c>
      <c r="S85" s="828">
        <v>350</v>
      </c>
      <c r="T85" s="828">
        <f t="shared" si="20"/>
        <v>1944.4444444444443</v>
      </c>
      <c r="U85" s="828">
        <f t="shared" si="21"/>
        <v>109792.92420598496</v>
      </c>
      <c r="V85" s="828">
        <f t="shared" si="22"/>
        <v>404337.49760811427</v>
      </c>
      <c r="W85" s="828">
        <f t="shared" si="23"/>
        <v>3682.7281952116296</v>
      </c>
    </row>
    <row r="86" spans="1:23" ht="15" customHeight="1">
      <c r="A86" s="833" t="s">
        <v>118</v>
      </c>
      <c r="B86" s="827" t="s">
        <v>77</v>
      </c>
      <c r="C86" s="828">
        <v>45905.621509994722</v>
      </c>
      <c r="D86" s="828">
        <v>164803.04055399218</v>
      </c>
      <c r="E86" s="828">
        <f t="shared" si="16"/>
        <v>3590.040503386077</v>
      </c>
      <c r="F86" s="829">
        <v>3135.2192580884821</v>
      </c>
      <c r="G86" s="829">
        <v>7013.338075500842</v>
      </c>
      <c r="H86" s="829">
        <f t="shared" si="17"/>
        <v>2236.9529841995222</v>
      </c>
      <c r="I86" s="829">
        <v>0</v>
      </c>
      <c r="J86" s="829">
        <v>0</v>
      </c>
      <c r="K86" s="829"/>
      <c r="L86" s="828">
        <v>0</v>
      </c>
      <c r="M86" s="828">
        <v>0</v>
      </c>
      <c r="N86" s="828"/>
      <c r="O86" s="828">
        <v>32535</v>
      </c>
      <c r="P86" s="828">
        <v>82013.400000000009</v>
      </c>
      <c r="Q86" s="828">
        <f t="shared" si="15"/>
        <v>2520.7745504840946</v>
      </c>
      <c r="R86" s="828">
        <v>9.10215</v>
      </c>
      <c r="S86" s="828">
        <v>12</v>
      </c>
      <c r="T86" s="828">
        <f t="shared" si="20"/>
        <v>1318.3698356981592</v>
      </c>
      <c r="U86" s="828">
        <f t="shared" si="21"/>
        <v>81584.942918083208</v>
      </c>
      <c r="V86" s="828">
        <f t="shared" si="22"/>
        <v>253841.77862949303</v>
      </c>
      <c r="W86" s="828">
        <f t="shared" si="23"/>
        <v>3111.3802320652148</v>
      </c>
    </row>
    <row r="87" spans="1:23" s="29" customFormat="1" ht="15" customHeight="1">
      <c r="A87" s="832"/>
      <c r="B87" s="832" t="s">
        <v>117</v>
      </c>
      <c r="C87" s="832">
        <f t="shared" ref="C87:S87" si="25">SUM(C78:C86)</f>
        <v>167129.17629917248</v>
      </c>
      <c r="D87" s="832">
        <f t="shared" si="25"/>
        <v>584433.1433245783</v>
      </c>
      <c r="E87" s="832">
        <f t="shared" si="16"/>
        <v>3496.8947748441219</v>
      </c>
      <c r="F87" s="832">
        <f t="shared" si="25"/>
        <v>51048.809025004761</v>
      </c>
      <c r="G87" s="832">
        <f t="shared" si="25"/>
        <v>111927.21976719062</v>
      </c>
      <c r="H87" s="832">
        <f t="shared" si="17"/>
        <v>2192.5530076983064</v>
      </c>
      <c r="I87" s="832">
        <f t="shared" si="25"/>
        <v>15641.477368006965</v>
      </c>
      <c r="J87" s="832">
        <f t="shared" si="25"/>
        <v>15896.459219176069</v>
      </c>
      <c r="K87" s="832">
        <f t="shared" si="18"/>
        <v>1016.3016475470945</v>
      </c>
      <c r="L87" s="832">
        <f t="shared" si="25"/>
        <v>143.70629935720842</v>
      </c>
      <c r="M87" s="832">
        <f t="shared" si="25"/>
        <v>152.99339917278638</v>
      </c>
      <c r="N87" s="832">
        <f t="shared" si="19"/>
        <v>1064.62555821922</v>
      </c>
      <c r="O87" s="832">
        <f t="shared" si="25"/>
        <v>145516</v>
      </c>
      <c r="P87" s="832">
        <f t="shared" si="25"/>
        <v>308735.7525</v>
      </c>
      <c r="Q87" s="832">
        <f t="shared" si="15"/>
        <v>2121.661896286319</v>
      </c>
      <c r="R87" s="832">
        <f t="shared" si="25"/>
        <v>8003.0434500000001</v>
      </c>
      <c r="S87" s="832">
        <f t="shared" si="25"/>
        <v>6713.3540000000003</v>
      </c>
      <c r="T87" s="832">
        <f t="shared" si="20"/>
        <v>838.85012519830821</v>
      </c>
      <c r="U87" s="832">
        <f t="shared" si="21"/>
        <v>387482.21244154143</v>
      </c>
      <c r="V87" s="832">
        <f t="shared" si="22"/>
        <v>1027858.9222101178</v>
      </c>
      <c r="W87" s="832">
        <f t="shared" si="23"/>
        <v>2652.6609201840165</v>
      </c>
    </row>
    <row r="88" spans="1:23" s="30" customFormat="1" ht="15" customHeight="1" thickBot="1">
      <c r="A88" s="834"/>
      <c r="B88" s="834" t="s">
        <v>78</v>
      </c>
      <c r="C88" s="834">
        <v>1469545</v>
      </c>
      <c r="D88" s="834">
        <v>5151924.92</v>
      </c>
      <c r="E88" s="834">
        <f t="shared" si="16"/>
        <v>3505.7959572520745</v>
      </c>
      <c r="F88" s="834">
        <v>954157.75</v>
      </c>
      <c r="G88" s="834">
        <v>2555847.04</v>
      </c>
      <c r="H88" s="834">
        <f t="shared" si="17"/>
        <v>2678.6420170040019</v>
      </c>
      <c r="I88" s="834">
        <v>263496.5</v>
      </c>
      <c r="J88" s="834">
        <v>313986.59999999998</v>
      </c>
      <c r="K88" s="834">
        <f t="shared" si="18"/>
        <v>1191.6158279142226</v>
      </c>
      <c r="L88" s="834">
        <v>10295.799999999999</v>
      </c>
      <c r="M88" s="834">
        <v>11471.6</v>
      </c>
      <c r="N88" s="834">
        <f t="shared" si="19"/>
        <v>1114.2019075739622</v>
      </c>
      <c r="O88" s="834">
        <f>O87+O77+O66+O53+O41+O27+O18</f>
        <v>706842.82750000001</v>
      </c>
      <c r="P88" s="834">
        <v>1949001.0330000001</v>
      </c>
      <c r="Q88" s="834">
        <f t="shared" si="15"/>
        <v>2757.3329701785792</v>
      </c>
      <c r="R88" s="834">
        <v>24647.737553999999</v>
      </c>
      <c r="S88" s="834">
        <v>30510.360944</v>
      </c>
      <c r="T88" s="834">
        <f t="shared" si="20"/>
        <v>1237.8564514148916</v>
      </c>
      <c r="U88" s="834">
        <f t="shared" si="21"/>
        <v>3428985.6150540002</v>
      </c>
      <c r="V88" s="834">
        <f t="shared" si="22"/>
        <v>10012741.553943999</v>
      </c>
      <c r="W88" s="834">
        <f t="shared" si="23"/>
        <v>2920.0302007642913</v>
      </c>
    </row>
    <row r="89" spans="1:23" s="837" customFormat="1" ht="15" customHeight="1" thickTop="1">
      <c r="A89" s="835"/>
      <c r="B89" s="836"/>
      <c r="C89" s="836"/>
      <c r="D89" s="836"/>
      <c r="E89" s="836"/>
      <c r="F89" s="836"/>
      <c r="G89" s="836"/>
      <c r="H89" s="836"/>
      <c r="I89" s="836"/>
      <c r="J89" s="836"/>
      <c r="K89" s="836"/>
      <c r="L89" s="836"/>
      <c r="M89" s="836"/>
      <c r="N89" s="836"/>
      <c r="O89" s="836"/>
      <c r="P89" s="836"/>
      <c r="Q89" s="836"/>
      <c r="R89" s="836"/>
      <c r="S89" s="836"/>
      <c r="T89" s="836"/>
      <c r="U89" s="836"/>
      <c r="V89" s="836"/>
      <c r="W89" s="836"/>
    </row>
    <row r="90" spans="1:23" s="837" customFormat="1" ht="15" customHeight="1">
      <c r="A90" s="835"/>
      <c r="B90" s="836"/>
      <c r="C90" s="836"/>
      <c r="D90" s="836"/>
      <c r="E90" s="836"/>
      <c r="F90" s="836"/>
      <c r="G90" s="836"/>
      <c r="H90" s="836"/>
      <c r="I90" s="836"/>
      <c r="J90" s="836"/>
      <c r="K90" s="836"/>
      <c r="L90" s="836"/>
      <c r="M90" s="836"/>
      <c r="N90" s="836"/>
      <c r="O90" s="836"/>
      <c r="P90" s="836"/>
      <c r="Q90" s="836"/>
      <c r="R90" s="836"/>
      <c r="S90" s="836"/>
      <c r="T90" s="836"/>
      <c r="U90" s="836"/>
      <c r="V90" s="836"/>
      <c r="W90" s="836"/>
    </row>
    <row r="91" spans="1:23" s="837" customFormat="1" ht="15" customHeight="1">
      <c r="A91" s="835"/>
      <c r="B91" s="836"/>
      <c r="C91" s="836"/>
      <c r="D91" s="836"/>
      <c r="E91" s="836"/>
      <c r="F91" s="836"/>
      <c r="G91" s="836"/>
      <c r="H91" s="836"/>
      <c r="I91" s="836"/>
      <c r="J91" s="836"/>
      <c r="K91" s="836"/>
      <c r="L91" s="836"/>
      <c r="M91" s="836"/>
      <c r="N91" s="836"/>
      <c r="O91" s="836"/>
      <c r="P91" s="836"/>
      <c r="Q91" s="836"/>
      <c r="R91" s="836"/>
      <c r="S91" s="836"/>
      <c r="T91" s="836"/>
      <c r="U91" s="836"/>
      <c r="V91" s="836"/>
      <c r="W91" s="836"/>
    </row>
    <row r="92" spans="1:23" s="837" customFormat="1" ht="15" customHeight="1">
      <c r="A92" s="835"/>
      <c r="B92" s="836"/>
      <c r="C92" s="836"/>
      <c r="D92" s="836"/>
      <c r="E92" s="836"/>
      <c r="F92" s="836"/>
      <c r="G92" s="836"/>
      <c r="H92" s="836"/>
      <c r="I92" s="836"/>
      <c r="J92" s="836"/>
      <c r="K92" s="836"/>
      <c r="L92" s="836"/>
      <c r="M92" s="836"/>
      <c r="N92" s="836"/>
      <c r="O92" s="836"/>
      <c r="P92" s="836"/>
      <c r="Q92" s="836"/>
      <c r="R92" s="836"/>
      <c r="S92" s="836"/>
      <c r="T92" s="836"/>
      <c r="U92" s="836"/>
      <c r="V92" s="836"/>
      <c r="W92" s="836"/>
    </row>
    <row r="93" spans="1:23" s="837" customFormat="1" ht="15" customHeight="1">
      <c r="A93" s="835"/>
      <c r="B93" s="836"/>
      <c r="C93" s="836"/>
      <c r="D93" s="836"/>
      <c r="E93" s="836"/>
      <c r="F93" s="836"/>
      <c r="G93" s="836"/>
      <c r="H93" s="836"/>
      <c r="I93" s="836"/>
      <c r="J93" s="836"/>
      <c r="K93" s="836"/>
      <c r="L93" s="836"/>
      <c r="M93" s="836"/>
      <c r="N93" s="836"/>
      <c r="O93" s="836"/>
      <c r="P93" s="836"/>
      <c r="Q93" s="836"/>
      <c r="R93" s="836"/>
      <c r="S93" s="836"/>
      <c r="T93" s="836"/>
      <c r="U93" s="836"/>
      <c r="V93" s="836"/>
      <c r="W93" s="836"/>
    </row>
    <row r="94" spans="1:23" s="837" customFormat="1" ht="15" customHeight="1">
      <c r="A94" s="835"/>
      <c r="B94" s="836"/>
      <c r="C94" s="836"/>
      <c r="D94" s="836"/>
      <c r="E94" s="836"/>
      <c r="F94" s="836"/>
      <c r="G94" s="836"/>
      <c r="H94" s="836"/>
      <c r="I94" s="836"/>
      <c r="J94" s="836"/>
      <c r="K94" s="836"/>
      <c r="L94" s="836"/>
      <c r="M94" s="836"/>
      <c r="N94" s="836"/>
      <c r="O94" s="836"/>
      <c r="P94" s="836"/>
      <c r="Q94" s="836"/>
      <c r="R94" s="836"/>
      <c r="S94" s="836"/>
      <c r="T94" s="836"/>
      <c r="U94" s="836"/>
      <c r="V94" s="836"/>
      <c r="W94" s="836"/>
    </row>
    <row r="95" spans="1:23" s="837" customFormat="1" ht="15" customHeight="1">
      <c r="A95" s="835"/>
      <c r="B95" s="836"/>
      <c r="C95" s="836"/>
      <c r="D95" s="836"/>
      <c r="E95" s="836"/>
      <c r="F95" s="836"/>
      <c r="G95" s="836"/>
      <c r="H95" s="836"/>
      <c r="I95" s="836"/>
      <c r="J95" s="836"/>
      <c r="K95" s="836"/>
      <c r="L95" s="836"/>
      <c r="M95" s="836"/>
      <c r="N95" s="836"/>
      <c r="O95" s="836"/>
      <c r="P95" s="836"/>
      <c r="Q95" s="836"/>
      <c r="R95" s="836"/>
      <c r="S95" s="836"/>
      <c r="T95" s="836"/>
      <c r="U95" s="836"/>
      <c r="V95" s="836"/>
      <c r="W95" s="836"/>
    </row>
    <row r="96" spans="1:23" s="837" customFormat="1" ht="15" customHeight="1">
      <c r="A96" s="835"/>
      <c r="B96" s="836"/>
      <c r="C96" s="836"/>
      <c r="D96" s="836"/>
      <c r="E96" s="836"/>
      <c r="F96" s="836"/>
      <c r="G96" s="836"/>
      <c r="H96" s="836"/>
      <c r="I96" s="836"/>
      <c r="J96" s="836"/>
      <c r="K96" s="836"/>
      <c r="L96" s="836"/>
      <c r="M96" s="836"/>
      <c r="N96" s="836"/>
      <c r="O96" s="836"/>
      <c r="P96" s="836"/>
      <c r="Q96" s="836"/>
      <c r="R96" s="836"/>
      <c r="S96" s="836"/>
      <c r="T96" s="836"/>
      <c r="U96" s="836"/>
      <c r="V96" s="836"/>
      <c r="W96" s="836"/>
    </row>
    <row r="97" spans="1:23" s="837" customFormat="1" ht="15" customHeight="1">
      <c r="A97" s="835"/>
      <c r="B97" s="836"/>
      <c r="C97" s="836"/>
      <c r="D97" s="836"/>
      <c r="E97" s="836"/>
      <c r="F97" s="836"/>
      <c r="G97" s="836"/>
      <c r="H97" s="836"/>
      <c r="I97" s="836"/>
      <c r="J97" s="836"/>
      <c r="K97" s="836"/>
      <c r="L97" s="836"/>
      <c r="M97" s="836"/>
      <c r="N97" s="836"/>
      <c r="O97" s="836"/>
      <c r="P97" s="836"/>
      <c r="Q97" s="836"/>
      <c r="R97" s="836"/>
      <c r="S97" s="836"/>
      <c r="T97" s="836"/>
      <c r="U97" s="836"/>
      <c r="V97" s="836"/>
      <c r="W97" s="836"/>
    </row>
    <row r="98" spans="1:23" s="837" customFormat="1" ht="15" customHeight="1">
      <c r="A98" s="835"/>
      <c r="B98" s="836"/>
      <c r="C98" s="836"/>
      <c r="D98" s="836"/>
      <c r="E98" s="836"/>
      <c r="F98" s="836"/>
      <c r="G98" s="836"/>
      <c r="H98" s="836"/>
      <c r="I98" s="836"/>
      <c r="J98" s="836"/>
      <c r="K98" s="836"/>
      <c r="L98" s="836"/>
      <c r="M98" s="836"/>
      <c r="N98" s="836"/>
      <c r="O98" s="836"/>
      <c r="P98" s="836"/>
      <c r="Q98" s="836"/>
      <c r="R98" s="836"/>
      <c r="S98" s="836"/>
      <c r="T98" s="836"/>
      <c r="U98" s="836"/>
      <c r="V98" s="836"/>
      <c r="W98" s="836"/>
    </row>
    <row r="99" spans="1:23" s="837" customFormat="1" ht="15" customHeight="1">
      <c r="A99" s="835"/>
      <c r="B99" s="836"/>
      <c r="C99" s="836"/>
      <c r="D99" s="836"/>
      <c r="E99" s="836"/>
      <c r="F99" s="836"/>
      <c r="G99" s="836"/>
      <c r="H99" s="836"/>
      <c r="I99" s="836"/>
      <c r="J99" s="836"/>
      <c r="K99" s="836"/>
      <c r="L99" s="836"/>
      <c r="M99" s="836"/>
      <c r="N99" s="836"/>
      <c r="O99" s="836"/>
      <c r="P99" s="836"/>
      <c r="Q99" s="836"/>
      <c r="R99" s="836"/>
      <c r="S99" s="836"/>
      <c r="T99" s="836"/>
      <c r="U99" s="836"/>
      <c r="V99" s="836"/>
      <c r="W99" s="836"/>
    </row>
    <row r="100" spans="1:23" s="837" customFormat="1" ht="15" customHeight="1">
      <c r="A100" s="835"/>
      <c r="B100" s="836"/>
      <c r="C100" s="836"/>
      <c r="D100" s="836"/>
      <c r="E100" s="836"/>
      <c r="F100" s="836"/>
      <c r="G100" s="836"/>
      <c r="H100" s="836"/>
      <c r="I100" s="836"/>
      <c r="J100" s="836"/>
      <c r="K100" s="836"/>
      <c r="L100" s="836"/>
      <c r="M100" s="836"/>
      <c r="N100" s="836"/>
      <c r="O100" s="836"/>
      <c r="P100" s="836"/>
      <c r="Q100" s="836"/>
      <c r="R100" s="836"/>
      <c r="S100" s="836"/>
      <c r="T100" s="836"/>
      <c r="U100" s="836"/>
      <c r="V100" s="836"/>
      <c r="W100" s="836"/>
    </row>
    <row r="101" spans="1:23" ht="15" customHeight="1">
      <c r="A101" s="838"/>
    </row>
    <row r="102" spans="1:23" ht="15" customHeight="1">
      <c r="A102" s="838"/>
    </row>
    <row r="103" spans="1:23" ht="15" customHeight="1">
      <c r="A103" s="838"/>
    </row>
    <row r="104" spans="1:23" ht="15" customHeight="1">
      <c r="A104" s="838"/>
    </row>
    <row r="105" spans="1:23" ht="15" customHeight="1">
      <c r="A105" s="838"/>
    </row>
    <row r="106" spans="1:23" ht="15" customHeight="1">
      <c r="A106" s="838"/>
    </row>
    <row r="107" spans="1:23" ht="15" customHeight="1">
      <c r="A107" s="838"/>
    </row>
    <row r="108" spans="1:23" ht="15" customHeight="1">
      <c r="A108" s="838"/>
    </row>
    <row r="109" spans="1:23" ht="15" customHeight="1">
      <c r="A109" s="838"/>
    </row>
    <row r="110" spans="1:23" ht="15" customHeight="1">
      <c r="A110" s="838"/>
    </row>
    <row r="111" spans="1:23" ht="15" customHeight="1">
      <c r="A111" s="838"/>
    </row>
    <row r="112" spans="1:23" ht="15" customHeight="1">
      <c r="A112" s="838"/>
    </row>
    <row r="113" spans="1:1" ht="15" customHeight="1">
      <c r="A113" s="838"/>
    </row>
    <row r="114" spans="1:1" ht="15" customHeight="1">
      <c r="A114" s="838"/>
    </row>
    <row r="115" spans="1:1" ht="15" customHeight="1">
      <c r="A115" s="838"/>
    </row>
    <row r="116" spans="1:1" ht="15" customHeight="1">
      <c r="A116" s="838"/>
    </row>
    <row r="117" spans="1:1" ht="15" customHeight="1">
      <c r="A117" s="838"/>
    </row>
    <row r="118" spans="1:1" ht="15" customHeight="1">
      <c r="A118" s="838"/>
    </row>
    <row r="119" spans="1:1" ht="15" customHeight="1">
      <c r="A119" s="838"/>
    </row>
    <row r="120" spans="1:1" ht="15" customHeight="1">
      <c r="A120" s="838"/>
    </row>
    <row r="121" spans="1:1" ht="15" customHeight="1">
      <c r="A121" s="838"/>
    </row>
    <row r="122" spans="1:1" ht="15" customHeight="1">
      <c r="A122" s="838"/>
    </row>
    <row r="123" spans="1:1" ht="15" customHeight="1">
      <c r="A123" s="838"/>
    </row>
    <row r="124" spans="1:1" ht="15" customHeight="1">
      <c r="A124" s="838"/>
    </row>
    <row r="125" spans="1:1" ht="15" customHeight="1">
      <c r="A125" s="838"/>
    </row>
    <row r="126" spans="1:1" ht="15" customHeight="1">
      <c r="A126" s="838"/>
    </row>
    <row r="127" spans="1:1" ht="15" customHeight="1">
      <c r="A127" s="838"/>
    </row>
    <row r="128" spans="1:1" ht="15" customHeight="1">
      <c r="A128" s="838"/>
    </row>
    <row r="129" spans="1:1" ht="15" customHeight="1">
      <c r="A129" s="838"/>
    </row>
    <row r="130" spans="1:1" ht="15" customHeight="1">
      <c r="A130" s="838"/>
    </row>
    <row r="131" spans="1:1" ht="15" customHeight="1">
      <c r="A131" s="838"/>
    </row>
    <row r="132" spans="1:1" ht="15" customHeight="1">
      <c r="A132" s="838"/>
    </row>
    <row r="133" spans="1:1" ht="15" customHeight="1">
      <c r="A133" s="838"/>
    </row>
    <row r="134" spans="1:1" ht="15" customHeight="1">
      <c r="A134" s="838"/>
    </row>
    <row r="135" spans="1:1" ht="15" customHeight="1">
      <c r="A135" s="838"/>
    </row>
    <row r="136" spans="1:1" ht="15" customHeight="1">
      <c r="A136" s="838"/>
    </row>
    <row r="137" spans="1:1" ht="15" customHeight="1">
      <c r="A137" s="838"/>
    </row>
    <row r="138" spans="1:1" ht="15" customHeight="1">
      <c r="A138" s="838"/>
    </row>
    <row r="139" spans="1:1" ht="15" customHeight="1">
      <c r="A139" s="838"/>
    </row>
    <row r="140" spans="1:1" ht="15" customHeight="1">
      <c r="A140" s="838"/>
    </row>
    <row r="141" spans="1:1" ht="15" customHeight="1">
      <c r="A141" s="838"/>
    </row>
    <row r="142" spans="1:1" ht="15" customHeight="1">
      <c r="A142" s="838"/>
    </row>
    <row r="143" spans="1:1" ht="15" customHeight="1">
      <c r="A143" s="838"/>
    </row>
    <row r="144" spans="1:1" ht="15" customHeight="1">
      <c r="A144" s="838"/>
    </row>
    <row r="145" spans="1:1" ht="15" customHeight="1">
      <c r="A145" s="838"/>
    </row>
    <row r="146" spans="1:1" ht="15" customHeight="1">
      <c r="A146" s="838"/>
    </row>
    <row r="147" spans="1:1" ht="15" customHeight="1">
      <c r="A147" s="838"/>
    </row>
    <row r="148" spans="1:1" ht="15" customHeight="1">
      <c r="A148" s="838"/>
    </row>
    <row r="149" spans="1:1" ht="15" customHeight="1">
      <c r="A149" s="838"/>
    </row>
    <row r="150" spans="1:1" ht="15" customHeight="1">
      <c r="A150" s="838"/>
    </row>
    <row r="151" spans="1:1" ht="15" customHeight="1">
      <c r="A151" s="838"/>
    </row>
    <row r="152" spans="1:1" ht="15" customHeight="1">
      <c r="A152" s="838"/>
    </row>
    <row r="153" spans="1:1" ht="15" customHeight="1">
      <c r="A153" s="838"/>
    </row>
    <row r="154" spans="1:1" ht="15" customHeight="1">
      <c r="A154" s="838"/>
    </row>
    <row r="155" spans="1:1" ht="15" customHeight="1">
      <c r="A155" s="838"/>
    </row>
    <row r="156" spans="1:1" ht="15" customHeight="1">
      <c r="A156" s="838"/>
    </row>
    <row r="157" spans="1:1" ht="15" customHeight="1">
      <c r="A157" s="838"/>
    </row>
    <row r="158" spans="1:1" ht="15" customHeight="1">
      <c r="A158" s="838"/>
    </row>
    <row r="159" spans="1:1" ht="15" customHeight="1">
      <c r="A159" s="838"/>
    </row>
    <row r="160" spans="1:1" ht="15" customHeight="1">
      <c r="A160" s="838"/>
    </row>
    <row r="161" spans="1:1" ht="15" customHeight="1">
      <c r="A161" s="838"/>
    </row>
    <row r="162" spans="1:1" ht="15" customHeight="1">
      <c r="A162" s="838"/>
    </row>
    <row r="163" spans="1:1" ht="15" customHeight="1">
      <c r="A163" s="838"/>
    </row>
    <row r="164" spans="1:1" ht="15" customHeight="1">
      <c r="A164" s="838"/>
    </row>
    <row r="165" spans="1:1" ht="15" customHeight="1">
      <c r="A165" s="838"/>
    </row>
    <row r="166" spans="1:1" ht="15" customHeight="1">
      <c r="A166" s="838"/>
    </row>
    <row r="167" spans="1:1" ht="15" customHeight="1">
      <c r="A167" s="838"/>
    </row>
    <row r="168" spans="1:1" ht="15" customHeight="1">
      <c r="A168" s="838"/>
    </row>
    <row r="169" spans="1:1" ht="15" customHeight="1">
      <c r="A169" s="838"/>
    </row>
    <row r="170" spans="1:1" ht="15" customHeight="1">
      <c r="A170" s="838"/>
    </row>
    <row r="171" spans="1:1" ht="15" customHeight="1">
      <c r="A171" s="838"/>
    </row>
    <row r="172" spans="1:1" ht="15" customHeight="1">
      <c r="A172" s="838"/>
    </row>
    <row r="173" spans="1:1" ht="15" customHeight="1">
      <c r="A173" s="838"/>
    </row>
    <row r="174" spans="1:1" ht="15" customHeight="1">
      <c r="A174" s="838"/>
    </row>
    <row r="175" spans="1:1" ht="15" customHeight="1">
      <c r="A175" s="838"/>
    </row>
    <row r="176" spans="1:1" ht="15" customHeight="1">
      <c r="A176" s="838"/>
    </row>
    <row r="177" spans="1:1" ht="15" customHeight="1">
      <c r="A177" s="838"/>
    </row>
  </sheetData>
  <mergeCells count="8">
    <mergeCell ref="A1:W1"/>
    <mergeCell ref="U2:W2"/>
    <mergeCell ref="R2:T2"/>
    <mergeCell ref="C2:E2"/>
    <mergeCell ref="F2:H2"/>
    <mergeCell ref="I2:K2"/>
    <mergeCell ref="L2:N2"/>
    <mergeCell ref="O2:Q2"/>
  </mergeCell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A1:AU92"/>
  <sheetViews>
    <sheetView topLeftCell="Y72" workbookViewId="0">
      <selection activeCell="AQ88" sqref="AQ88:AT88"/>
    </sheetView>
  </sheetViews>
  <sheetFormatPr defaultRowHeight="15"/>
  <cols>
    <col min="1" max="1" width="11.44140625" style="426" bestFit="1" customWidth="1"/>
    <col min="2" max="2" width="14.5546875" style="371" bestFit="1" customWidth="1"/>
    <col min="3" max="3" width="6.77734375" style="371" bestFit="1" customWidth="1"/>
    <col min="4" max="4" width="8.21875" style="371" customWidth="1"/>
    <col min="5" max="5" width="6.77734375" style="371" customWidth="1"/>
    <col min="6" max="6" width="6.88671875" style="370" customWidth="1"/>
    <col min="7" max="7" width="5.88671875" style="371" bestFit="1" customWidth="1"/>
    <col min="8" max="8" width="8" style="371" bestFit="1" customWidth="1"/>
    <col min="9" max="9" width="6.77734375" style="371" bestFit="1" customWidth="1"/>
    <col min="10" max="10" width="5" style="370" bestFit="1" customWidth="1"/>
    <col min="11" max="11" width="5.88671875" style="371" bestFit="1" customWidth="1"/>
    <col min="12" max="12" width="8" style="371" bestFit="1" customWidth="1"/>
    <col min="13" max="13" width="5.88671875" style="371" bestFit="1" customWidth="1"/>
    <col min="14" max="14" width="5.5546875" style="370" customWidth="1"/>
    <col min="15" max="15" width="6.77734375" style="371" customWidth="1"/>
    <col min="16" max="16" width="8" style="371" customWidth="1"/>
    <col min="17" max="17" width="6.6640625" style="371" customWidth="1"/>
    <col min="18" max="18" width="6.33203125" style="370" customWidth="1"/>
    <col min="19" max="19" width="6.88671875" style="371" customWidth="1"/>
    <col min="20" max="20" width="5.77734375" style="371" customWidth="1"/>
    <col min="21" max="21" width="7.5546875" style="371" customWidth="1"/>
    <col min="22" max="22" width="5.6640625" style="370" customWidth="1"/>
    <col min="23" max="23" width="5" style="371" customWidth="1"/>
    <col min="24" max="24" width="5.21875" style="371" customWidth="1"/>
    <col min="25" max="25" width="5.88671875" style="371" bestFit="1" customWidth="1"/>
    <col min="26" max="26" width="4.33203125" style="370" bestFit="1" customWidth="1"/>
    <col min="27" max="28" width="6" style="371" customWidth="1"/>
    <col min="29" max="29" width="5.88671875" style="371" bestFit="1" customWidth="1"/>
    <col min="30" max="30" width="5.6640625" style="371" customWidth="1"/>
    <col min="31" max="31" width="5.21875" style="370" customWidth="1"/>
    <col min="32" max="32" width="6.44140625" style="370" customWidth="1"/>
    <col min="33" max="33" width="5.88671875" style="370" bestFit="1" customWidth="1"/>
    <col min="34" max="34" width="5" style="370" bestFit="1" customWidth="1"/>
    <col min="35" max="35" width="5.88671875" style="371" bestFit="1" customWidth="1"/>
    <col min="36" max="36" width="6.109375" style="371" customWidth="1"/>
    <col min="37" max="37" width="5.88671875" style="371" customWidth="1"/>
    <col min="38" max="38" width="6.21875" style="370" customWidth="1"/>
    <col min="39" max="39" width="4.77734375" style="371" customWidth="1"/>
    <col min="40" max="40" width="4.5546875" style="371" bestFit="1" customWidth="1"/>
    <col min="41" max="41" width="5.88671875" style="371" bestFit="1" customWidth="1"/>
    <col min="42" max="43" width="8.109375" style="371" customWidth="1"/>
    <col min="44" max="44" width="8" style="371" bestFit="1" customWidth="1"/>
    <col min="45" max="45" width="7.6640625" style="371" bestFit="1" customWidth="1"/>
    <col min="46" max="46" width="7.21875" style="371" customWidth="1"/>
    <col min="47" max="251" width="8.88671875" style="371"/>
    <col min="252" max="252" width="9.88671875" style="371" customWidth="1"/>
    <col min="253" max="253" width="6.109375" style="371" customWidth="1"/>
    <col min="254" max="254" width="5.88671875" style="371" customWidth="1"/>
    <col min="255" max="255" width="6" style="371" customWidth="1"/>
    <col min="256" max="256" width="6.77734375" style="371" customWidth="1"/>
    <col min="257" max="257" width="9.21875" style="371" customWidth="1"/>
    <col min="258" max="258" width="9" style="371" customWidth="1"/>
    <col min="259" max="259" width="8.77734375" style="371" customWidth="1"/>
    <col min="260" max="260" width="7.33203125" style="371" bestFit="1" customWidth="1"/>
    <col min="261" max="261" width="9" style="371" bestFit="1" customWidth="1"/>
    <col min="262" max="262" width="9.44140625" style="371" bestFit="1" customWidth="1"/>
    <col min="263" max="263" width="9.88671875" style="371" bestFit="1" customWidth="1"/>
    <col min="264" max="264" width="7.33203125" style="371" bestFit="1" customWidth="1"/>
    <col min="265" max="265" width="5.5546875" style="371" customWidth="1"/>
    <col min="266" max="266" width="6.77734375" style="371" customWidth="1"/>
    <col min="267" max="267" width="8" style="371" customWidth="1"/>
    <col min="268" max="268" width="4" style="371" customWidth="1"/>
    <col min="269" max="269" width="6.33203125" style="371" customWidth="1"/>
    <col min="270" max="270" width="6.88671875" style="371" customWidth="1"/>
    <col min="271" max="271" width="5.77734375" style="371" customWidth="1"/>
    <col min="272" max="272" width="4.6640625" style="371" customWidth="1"/>
    <col min="273" max="273" width="5.6640625" style="371" customWidth="1"/>
    <col min="274" max="274" width="5" style="371" customWidth="1"/>
    <col min="275" max="275" width="4.5546875" style="371" customWidth="1"/>
    <col min="276" max="276" width="4.109375" style="371" customWidth="1"/>
    <col min="277" max="277" width="4.6640625" style="371" customWidth="1"/>
    <col min="278" max="279" width="6" style="371" customWidth="1"/>
    <col min="280" max="280" width="5.5546875" style="371" customWidth="1"/>
    <col min="281" max="281" width="5.6640625" style="371" customWidth="1"/>
    <col min="282" max="282" width="5.21875" style="371" customWidth="1"/>
    <col min="283" max="283" width="6.44140625" style="371" customWidth="1"/>
    <col min="284" max="284" width="5.44140625" style="371" customWidth="1"/>
    <col min="285" max="285" width="4.77734375" style="371" customWidth="1"/>
    <col min="286" max="286" width="5" style="371" customWidth="1"/>
    <col min="287" max="287" width="6.109375" style="371" customWidth="1"/>
    <col min="288" max="288" width="5.88671875" style="371" customWidth="1"/>
    <col min="289" max="289" width="4.109375" style="371" customWidth="1"/>
    <col min="290" max="290" width="4.77734375" style="371" customWidth="1"/>
    <col min="291" max="291" width="3.6640625" style="371" customWidth="1"/>
    <col min="292" max="292" width="5.109375" style="371" customWidth="1"/>
    <col min="293" max="295" width="8.88671875" style="371"/>
    <col min="296" max="296" width="7.109375" style="371" customWidth="1"/>
    <col min="297" max="507" width="8.88671875" style="371"/>
    <col min="508" max="508" width="9.88671875" style="371" customWidth="1"/>
    <col min="509" max="509" width="6.109375" style="371" customWidth="1"/>
    <col min="510" max="510" width="5.88671875" style="371" customWidth="1"/>
    <col min="511" max="511" width="6" style="371" customWidth="1"/>
    <col min="512" max="512" width="6.77734375" style="371" customWidth="1"/>
    <col min="513" max="513" width="9.21875" style="371" customWidth="1"/>
    <col min="514" max="514" width="9" style="371" customWidth="1"/>
    <col min="515" max="515" width="8.77734375" style="371" customWidth="1"/>
    <col min="516" max="516" width="7.33203125" style="371" bestFit="1" customWidth="1"/>
    <col min="517" max="517" width="9" style="371" bestFit="1" customWidth="1"/>
    <col min="518" max="518" width="9.44140625" style="371" bestFit="1" customWidth="1"/>
    <col min="519" max="519" width="9.88671875" style="371" bestFit="1" customWidth="1"/>
    <col min="520" max="520" width="7.33203125" style="371" bestFit="1" customWidth="1"/>
    <col min="521" max="521" width="5.5546875" style="371" customWidth="1"/>
    <col min="522" max="522" width="6.77734375" style="371" customWidth="1"/>
    <col min="523" max="523" width="8" style="371" customWidth="1"/>
    <col min="524" max="524" width="4" style="371" customWidth="1"/>
    <col min="525" max="525" width="6.33203125" style="371" customWidth="1"/>
    <col min="526" max="526" width="6.88671875" style="371" customWidth="1"/>
    <col min="527" max="527" width="5.77734375" style="371" customWidth="1"/>
    <col min="528" max="528" width="4.6640625" style="371" customWidth="1"/>
    <col min="529" max="529" width="5.6640625" style="371" customWidth="1"/>
    <col min="530" max="530" width="5" style="371" customWidth="1"/>
    <col min="531" max="531" width="4.5546875" style="371" customWidth="1"/>
    <col min="532" max="532" width="4.109375" style="371" customWidth="1"/>
    <col min="533" max="533" width="4.6640625" style="371" customWidth="1"/>
    <col min="534" max="535" width="6" style="371" customWidth="1"/>
    <col min="536" max="536" width="5.5546875" style="371" customWidth="1"/>
    <col min="537" max="537" width="5.6640625" style="371" customWidth="1"/>
    <col min="538" max="538" width="5.21875" style="371" customWidth="1"/>
    <col min="539" max="539" width="6.44140625" style="371" customWidth="1"/>
    <col min="540" max="540" width="5.44140625" style="371" customWidth="1"/>
    <col min="541" max="541" width="4.77734375" style="371" customWidth="1"/>
    <col min="542" max="542" width="5" style="371" customWidth="1"/>
    <col min="543" max="543" width="6.109375" style="371" customWidth="1"/>
    <col min="544" max="544" width="5.88671875" style="371" customWidth="1"/>
    <col min="545" max="545" width="4.109375" style="371" customWidth="1"/>
    <col min="546" max="546" width="4.77734375" style="371" customWidth="1"/>
    <col min="547" max="547" width="3.6640625" style="371" customWidth="1"/>
    <col min="548" max="548" width="5.109375" style="371" customWidth="1"/>
    <col min="549" max="551" width="8.88671875" style="371"/>
    <col min="552" max="552" width="7.109375" style="371" customWidth="1"/>
    <col min="553" max="763" width="8.88671875" style="371"/>
    <col min="764" max="764" width="9.88671875" style="371" customWidth="1"/>
    <col min="765" max="765" width="6.109375" style="371" customWidth="1"/>
    <col min="766" max="766" width="5.88671875" style="371" customWidth="1"/>
    <col min="767" max="767" width="6" style="371" customWidth="1"/>
    <col min="768" max="768" width="6.77734375" style="371" customWidth="1"/>
    <col min="769" max="769" width="9.21875" style="371" customWidth="1"/>
    <col min="770" max="770" width="9" style="371" customWidth="1"/>
    <col min="771" max="771" width="8.77734375" style="371" customWidth="1"/>
    <col min="772" max="772" width="7.33203125" style="371" bestFit="1" customWidth="1"/>
    <col min="773" max="773" width="9" style="371" bestFit="1" customWidth="1"/>
    <col min="774" max="774" width="9.44140625" style="371" bestFit="1" customWidth="1"/>
    <col min="775" max="775" width="9.88671875" style="371" bestFit="1" customWidth="1"/>
    <col min="776" max="776" width="7.33203125" style="371" bestFit="1" customWidth="1"/>
    <col min="777" max="777" width="5.5546875" style="371" customWidth="1"/>
    <col min="778" max="778" width="6.77734375" style="371" customWidth="1"/>
    <col min="779" max="779" width="8" style="371" customWidth="1"/>
    <col min="780" max="780" width="4" style="371" customWidth="1"/>
    <col min="781" max="781" width="6.33203125" style="371" customWidth="1"/>
    <col min="782" max="782" width="6.88671875" style="371" customWidth="1"/>
    <col min="783" max="783" width="5.77734375" style="371" customWidth="1"/>
    <col min="784" max="784" width="4.6640625" style="371" customWidth="1"/>
    <col min="785" max="785" width="5.6640625" style="371" customWidth="1"/>
    <col min="786" max="786" width="5" style="371" customWidth="1"/>
    <col min="787" max="787" width="4.5546875" style="371" customWidth="1"/>
    <col min="788" max="788" width="4.109375" style="371" customWidth="1"/>
    <col min="789" max="789" width="4.6640625" style="371" customWidth="1"/>
    <col min="790" max="791" width="6" style="371" customWidth="1"/>
    <col min="792" max="792" width="5.5546875" style="371" customWidth="1"/>
    <col min="793" max="793" width="5.6640625" style="371" customWidth="1"/>
    <col min="794" max="794" width="5.21875" style="371" customWidth="1"/>
    <col min="795" max="795" width="6.44140625" style="371" customWidth="1"/>
    <col min="796" max="796" width="5.44140625" style="371" customWidth="1"/>
    <col min="797" max="797" width="4.77734375" style="371" customWidth="1"/>
    <col min="798" max="798" width="5" style="371" customWidth="1"/>
    <col min="799" max="799" width="6.109375" style="371" customWidth="1"/>
    <col min="800" max="800" width="5.88671875" style="371" customWidth="1"/>
    <col min="801" max="801" width="4.109375" style="371" customWidth="1"/>
    <col min="802" max="802" width="4.77734375" style="371" customWidth="1"/>
    <col min="803" max="803" width="3.6640625" style="371" customWidth="1"/>
    <col min="804" max="804" width="5.109375" style="371" customWidth="1"/>
    <col min="805" max="807" width="8.88671875" style="371"/>
    <col min="808" max="808" width="7.109375" style="371" customWidth="1"/>
    <col min="809" max="1019" width="8.88671875" style="371"/>
    <col min="1020" max="1020" width="9.88671875" style="371" customWidth="1"/>
    <col min="1021" max="1021" width="6.109375" style="371" customWidth="1"/>
    <col min="1022" max="1022" width="5.88671875" style="371" customWidth="1"/>
    <col min="1023" max="1023" width="6" style="371" customWidth="1"/>
    <col min="1024" max="1024" width="6.77734375" style="371" customWidth="1"/>
    <col min="1025" max="1025" width="9.21875" style="371" customWidth="1"/>
    <col min="1026" max="1026" width="9" style="371" customWidth="1"/>
    <col min="1027" max="1027" width="8.77734375" style="371" customWidth="1"/>
    <col min="1028" max="1028" width="7.33203125" style="371" bestFit="1" customWidth="1"/>
    <col min="1029" max="1029" width="9" style="371" bestFit="1" customWidth="1"/>
    <col min="1030" max="1030" width="9.44140625" style="371" bestFit="1" customWidth="1"/>
    <col min="1031" max="1031" width="9.88671875" style="371" bestFit="1" customWidth="1"/>
    <col min="1032" max="1032" width="7.33203125" style="371" bestFit="1" customWidth="1"/>
    <col min="1033" max="1033" width="5.5546875" style="371" customWidth="1"/>
    <col min="1034" max="1034" width="6.77734375" style="371" customWidth="1"/>
    <col min="1035" max="1035" width="8" style="371" customWidth="1"/>
    <col min="1036" max="1036" width="4" style="371" customWidth="1"/>
    <col min="1037" max="1037" width="6.33203125" style="371" customWidth="1"/>
    <col min="1038" max="1038" width="6.88671875" style="371" customWidth="1"/>
    <col min="1039" max="1039" width="5.77734375" style="371" customWidth="1"/>
    <col min="1040" max="1040" width="4.6640625" style="371" customWidth="1"/>
    <col min="1041" max="1041" width="5.6640625" style="371" customWidth="1"/>
    <col min="1042" max="1042" width="5" style="371" customWidth="1"/>
    <col min="1043" max="1043" width="4.5546875" style="371" customWidth="1"/>
    <col min="1044" max="1044" width="4.109375" style="371" customWidth="1"/>
    <col min="1045" max="1045" width="4.6640625" style="371" customWidth="1"/>
    <col min="1046" max="1047" width="6" style="371" customWidth="1"/>
    <col min="1048" max="1048" width="5.5546875" style="371" customWidth="1"/>
    <col min="1049" max="1049" width="5.6640625" style="371" customWidth="1"/>
    <col min="1050" max="1050" width="5.21875" style="371" customWidth="1"/>
    <col min="1051" max="1051" width="6.44140625" style="371" customWidth="1"/>
    <col min="1052" max="1052" width="5.44140625" style="371" customWidth="1"/>
    <col min="1053" max="1053" width="4.77734375" style="371" customWidth="1"/>
    <col min="1054" max="1054" width="5" style="371" customWidth="1"/>
    <col min="1055" max="1055" width="6.109375" style="371" customWidth="1"/>
    <col min="1056" max="1056" width="5.88671875" style="371" customWidth="1"/>
    <col min="1057" max="1057" width="4.109375" style="371" customWidth="1"/>
    <col min="1058" max="1058" width="4.77734375" style="371" customWidth="1"/>
    <col min="1059" max="1059" width="3.6640625" style="371" customWidth="1"/>
    <col min="1060" max="1060" width="5.109375" style="371" customWidth="1"/>
    <col min="1061" max="1063" width="8.88671875" style="371"/>
    <col min="1064" max="1064" width="7.109375" style="371" customWidth="1"/>
    <col min="1065" max="1275" width="8.88671875" style="371"/>
    <col min="1276" max="1276" width="9.88671875" style="371" customWidth="1"/>
    <col min="1277" max="1277" width="6.109375" style="371" customWidth="1"/>
    <col min="1278" max="1278" width="5.88671875" style="371" customWidth="1"/>
    <col min="1279" max="1279" width="6" style="371" customWidth="1"/>
    <col min="1280" max="1280" width="6.77734375" style="371" customWidth="1"/>
    <col min="1281" max="1281" width="9.21875" style="371" customWidth="1"/>
    <col min="1282" max="1282" width="9" style="371" customWidth="1"/>
    <col min="1283" max="1283" width="8.77734375" style="371" customWidth="1"/>
    <col min="1284" max="1284" width="7.33203125" style="371" bestFit="1" customWidth="1"/>
    <col min="1285" max="1285" width="9" style="371" bestFit="1" customWidth="1"/>
    <col min="1286" max="1286" width="9.44140625" style="371" bestFit="1" customWidth="1"/>
    <col min="1287" max="1287" width="9.88671875" style="371" bestFit="1" customWidth="1"/>
    <col min="1288" max="1288" width="7.33203125" style="371" bestFit="1" customWidth="1"/>
    <col min="1289" max="1289" width="5.5546875" style="371" customWidth="1"/>
    <col min="1290" max="1290" width="6.77734375" style="371" customWidth="1"/>
    <col min="1291" max="1291" width="8" style="371" customWidth="1"/>
    <col min="1292" max="1292" width="4" style="371" customWidth="1"/>
    <col min="1293" max="1293" width="6.33203125" style="371" customWidth="1"/>
    <col min="1294" max="1294" width="6.88671875" style="371" customWidth="1"/>
    <col min="1295" max="1295" width="5.77734375" style="371" customWidth="1"/>
    <col min="1296" max="1296" width="4.6640625" style="371" customWidth="1"/>
    <col min="1297" max="1297" width="5.6640625" style="371" customWidth="1"/>
    <col min="1298" max="1298" width="5" style="371" customWidth="1"/>
    <col min="1299" max="1299" width="4.5546875" style="371" customWidth="1"/>
    <col min="1300" max="1300" width="4.109375" style="371" customWidth="1"/>
    <col min="1301" max="1301" width="4.6640625" style="371" customWidth="1"/>
    <col min="1302" max="1303" width="6" style="371" customWidth="1"/>
    <col min="1304" max="1304" width="5.5546875" style="371" customWidth="1"/>
    <col min="1305" max="1305" width="5.6640625" style="371" customWidth="1"/>
    <col min="1306" max="1306" width="5.21875" style="371" customWidth="1"/>
    <col min="1307" max="1307" width="6.44140625" style="371" customWidth="1"/>
    <col min="1308" max="1308" width="5.44140625" style="371" customWidth="1"/>
    <col min="1309" max="1309" width="4.77734375" style="371" customWidth="1"/>
    <col min="1310" max="1310" width="5" style="371" customWidth="1"/>
    <col min="1311" max="1311" width="6.109375" style="371" customWidth="1"/>
    <col min="1312" max="1312" width="5.88671875" style="371" customWidth="1"/>
    <col min="1313" max="1313" width="4.109375" style="371" customWidth="1"/>
    <col min="1314" max="1314" width="4.77734375" style="371" customWidth="1"/>
    <col min="1315" max="1315" width="3.6640625" style="371" customWidth="1"/>
    <col min="1316" max="1316" width="5.109375" style="371" customWidth="1"/>
    <col min="1317" max="1319" width="8.88671875" style="371"/>
    <col min="1320" max="1320" width="7.109375" style="371" customWidth="1"/>
    <col min="1321" max="1531" width="8.88671875" style="371"/>
    <col min="1532" max="1532" width="9.88671875" style="371" customWidth="1"/>
    <col min="1533" max="1533" width="6.109375" style="371" customWidth="1"/>
    <col min="1534" max="1534" width="5.88671875" style="371" customWidth="1"/>
    <col min="1535" max="1535" width="6" style="371" customWidth="1"/>
    <col min="1536" max="1536" width="6.77734375" style="371" customWidth="1"/>
    <col min="1537" max="1537" width="9.21875" style="371" customWidth="1"/>
    <col min="1538" max="1538" width="9" style="371" customWidth="1"/>
    <col min="1539" max="1539" width="8.77734375" style="371" customWidth="1"/>
    <col min="1540" max="1540" width="7.33203125" style="371" bestFit="1" customWidth="1"/>
    <col min="1541" max="1541" width="9" style="371" bestFit="1" customWidth="1"/>
    <col min="1542" max="1542" width="9.44140625" style="371" bestFit="1" customWidth="1"/>
    <col min="1543" max="1543" width="9.88671875" style="371" bestFit="1" customWidth="1"/>
    <col min="1544" max="1544" width="7.33203125" style="371" bestFit="1" customWidth="1"/>
    <col min="1545" max="1545" width="5.5546875" style="371" customWidth="1"/>
    <col min="1546" max="1546" width="6.77734375" style="371" customWidth="1"/>
    <col min="1547" max="1547" width="8" style="371" customWidth="1"/>
    <col min="1548" max="1548" width="4" style="371" customWidth="1"/>
    <col min="1549" max="1549" width="6.33203125" style="371" customWidth="1"/>
    <col min="1550" max="1550" width="6.88671875" style="371" customWidth="1"/>
    <col min="1551" max="1551" width="5.77734375" style="371" customWidth="1"/>
    <col min="1552" max="1552" width="4.6640625" style="371" customWidth="1"/>
    <col min="1553" max="1553" width="5.6640625" style="371" customWidth="1"/>
    <col min="1554" max="1554" width="5" style="371" customWidth="1"/>
    <col min="1555" max="1555" width="4.5546875" style="371" customWidth="1"/>
    <col min="1556" max="1556" width="4.109375" style="371" customWidth="1"/>
    <col min="1557" max="1557" width="4.6640625" style="371" customWidth="1"/>
    <col min="1558" max="1559" width="6" style="371" customWidth="1"/>
    <col min="1560" max="1560" width="5.5546875" style="371" customWidth="1"/>
    <col min="1561" max="1561" width="5.6640625" style="371" customWidth="1"/>
    <col min="1562" max="1562" width="5.21875" style="371" customWidth="1"/>
    <col min="1563" max="1563" width="6.44140625" style="371" customWidth="1"/>
    <col min="1564" max="1564" width="5.44140625" style="371" customWidth="1"/>
    <col min="1565" max="1565" width="4.77734375" style="371" customWidth="1"/>
    <col min="1566" max="1566" width="5" style="371" customWidth="1"/>
    <col min="1567" max="1567" width="6.109375" style="371" customWidth="1"/>
    <col min="1568" max="1568" width="5.88671875" style="371" customWidth="1"/>
    <col min="1569" max="1569" width="4.109375" style="371" customWidth="1"/>
    <col min="1570" max="1570" width="4.77734375" style="371" customWidth="1"/>
    <col min="1571" max="1571" width="3.6640625" style="371" customWidth="1"/>
    <col min="1572" max="1572" width="5.109375" style="371" customWidth="1"/>
    <col min="1573" max="1575" width="8.88671875" style="371"/>
    <col min="1576" max="1576" width="7.109375" style="371" customWidth="1"/>
    <col min="1577" max="1787" width="8.88671875" style="371"/>
    <col min="1788" max="1788" width="9.88671875" style="371" customWidth="1"/>
    <col min="1789" max="1789" width="6.109375" style="371" customWidth="1"/>
    <col min="1790" max="1790" width="5.88671875" style="371" customWidth="1"/>
    <col min="1791" max="1791" width="6" style="371" customWidth="1"/>
    <col min="1792" max="1792" width="6.77734375" style="371" customWidth="1"/>
    <col min="1793" max="1793" width="9.21875" style="371" customWidth="1"/>
    <col min="1794" max="1794" width="9" style="371" customWidth="1"/>
    <col min="1795" max="1795" width="8.77734375" style="371" customWidth="1"/>
    <col min="1796" max="1796" width="7.33203125" style="371" bestFit="1" customWidth="1"/>
    <col min="1797" max="1797" width="9" style="371" bestFit="1" customWidth="1"/>
    <col min="1798" max="1798" width="9.44140625" style="371" bestFit="1" customWidth="1"/>
    <col min="1799" max="1799" width="9.88671875" style="371" bestFit="1" customWidth="1"/>
    <col min="1800" max="1800" width="7.33203125" style="371" bestFit="1" customWidth="1"/>
    <col min="1801" max="1801" width="5.5546875" style="371" customWidth="1"/>
    <col min="1802" max="1802" width="6.77734375" style="371" customWidth="1"/>
    <col min="1803" max="1803" width="8" style="371" customWidth="1"/>
    <col min="1804" max="1804" width="4" style="371" customWidth="1"/>
    <col min="1805" max="1805" width="6.33203125" style="371" customWidth="1"/>
    <col min="1806" max="1806" width="6.88671875" style="371" customWidth="1"/>
    <col min="1807" max="1807" width="5.77734375" style="371" customWidth="1"/>
    <col min="1808" max="1808" width="4.6640625" style="371" customWidth="1"/>
    <col min="1809" max="1809" width="5.6640625" style="371" customWidth="1"/>
    <col min="1810" max="1810" width="5" style="371" customWidth="1"/>
    <col min="1811" max="1811" width="4.5546875" style="371" customWidth="1"/>
    <col min="1812" max="1812" width="4.109375" style="371" customWidth="1"/>
    <col min="1813" max="1813" width="4.6640625" style="371" customWidth="1"/>
    <col min="1814" max="1815" width="6" style="371" customWidth="1"/>
    <col min="1816" max="1816" width="5.5546875" style="371" customWidth="1"/>
    <col min="1817" max="1817" width="5.6640625" style="371" customWidth="1"/>
    <col min="1818" max="1818" width="5.21875" style="371" customWidth="1"/>
    <col min="1819" max="1819" width="6.44140625" style="371" customWidth="1"/>
    <col min="1820" max="1820" width="5.44140625" style="371" customWidth="1"/>
    <col min="1821" max="1821" width="4.77734375" style="371" customWidth="1"/>
    <col min="1822" max="1822" width="5" style="371" customWidth="1"/>
    <col min="1823" max="1823" width="6.109375" style="371" customWidth="1"/>
    <col min="1824" max="1824" width="5.88671875" style="371" customWidth="1"/>
    <col min="1825" max="1825" width="4.109375" style="371" customWidth="1"/>
    <col min="1826" max="1826" width="4.77734375" style="371" customWidth="1"/>
    <col min="1827" max="1827" width="3.6640625" style="371" customWidth="1"/>
    <col min="1828" max="1828" width="5.109375" style="371" customWidth="1"/>
    <col min="1829" max="1831" width="8.88671875" style="371"/>
    <col min="1832" max="1832" width="7.109375" style="371" customWidth="1"/>
    <col min="1833" max="2043" width="8.88671875" style="371"/>
    <col min="2044" max="2044" width="9.88671875" style="371" customWidth="1"/>
    <col min="2045" max="2045" width="6.109375" style="371" customWidth="1"/>
    <col min="2046" max="2046" width="5.88671875" style="371" customWidth="1"/>
    <col min="2047" max="2047" width="6" style="371" customWidth="1"/>
    <col min="2048" max="2048" width="6.77734375" style="371" customWidth="1"/>
    <col min="2049" max="2049" width="9.21875" style="371" customWidth="1"/>
    <col min="2050" max="2050" width="9" style="371" customWidth="1"/>
    <col min="2051" max="2051" width="8.77734375" style="371" customWidth="1"/>
    <col min="2052" max="2052" width="7.33203125" style="371" bestFit="1" customWidth="1"/>
    <col min="2053" max="2053" width="9" style="371" bestFit="1" customWidth="1"/>
    <col min="2054" max="2054" width="9.44140625" style="371" bestFit="1" customWidth="1"/>
    <col min="2055" max="2055" width="9.88671875" style="371" bestFit="1" customWidth="1"/>
    <col min="2056" max="2056" width="7.33203125" style="371" bestFit="1" customWidth="1"/>
    <col min="2057" max="2057" width="5.5546875" style="371" customWidth="1"/>
    <col min="2058" max="2058" width="6.77734375" style="371" customWidth="1"/>
    <col min="2059" max="2059" width="8" style="371" customWidth="1"/>
    <col min="2060" max="2060" width="4" style="371" customWidth="1"/>
    <col min="2061" max="2061" width="6.33203125" style="371" customWidth="1"/>
    <col min="2062" max="2062" width="6.88671875" style="371" customWidth="1"/>
    <col min="2063" max="2063" width="5.77734375" style="371" customWidth="1"/>
    <col min="2064" max="2064" width="4.6640625" style="371" customWidth="1"/>
    <col min="2065" max="2065" width="5.6640625" style="371" customWidth="1"/>
    <col min="2066" max="2066" width="5" style="371" customWidth="1"/>
    <col min="2067" max="2067" width="4.5546875" style="371" customWidth="1"/>
    <col min="2068" max="2068" width="4.109375" style="371" customWidth="1"/>
    <col min="2069" max="2069" width="4.6640625" style="371" customWidth="1"/>
    <col min="2070" max="2071" width="6" style="371" customWidth="1"/>
    <col min="2072" max="2072" width="5.5546875" style="371" customWidth="1"/>
    <col min="2073" max="2073" width="5.6640625" style="371" customWidth="1"/>
    <col min="2074" max="2074" width="5.21875" style="371" customWidth="1"/>
    <col min="2075" max="2075" width="6.44140625" style="371" customWidth="1"/>
    <col min="2076" max="2076" width="5.44140625" style="371" customWidth="1"/>
    <col min="2077" max="2077" width="4.77734375" style="371" customWidth="1"/>
    <col min="2078" max="2078" width="5" style="371" customWidth="1"/>
    <col min="2079" max="2079" width="6.109375" style="371" customWidth="1"/>
    <col min="2080" max="2080" width="5.88671875" style="371" customWidth="1"/>
    <col min="2081" max="2081" width="4.109375" style="371" customWidth="1"/>
    <col min="2082" max="2082" width="4.77734375" style="371" customWidth="1"/>
    <col min="2083" max="2083" width="3.6640625" style="371" customWidth="1"/>
    <col min="2084" max="2084" width="5.109375" style="371" customWidth="1"/>
    <col min="2085" max="2087" width="8.88671875" style="371"/>
    <col min="2088" max="2088" width="7.109375" style="371" customWidth="1"/>
    <col min="2089" max="2299" width="8.88671875" style="371"/>
    <col min="2300" max="2300" width="9.88671875" style="371" customWidth="1"/>
    <col min="2301" max="2301" width="6.109375" style="371" customWidth="1"/>
    <col min="2302" max="2302" width="5.88671875" style="371" customWidth="1"/>
    <col min="2303" max="2303" width="6" style="371" customWidth="1"/>
    <col min="2304" max="2304" width="6.77734375" style="371" customWidth="1"/>
    <col min="2305" max="2305" width="9.21875" style="371" customWidth="1"/>
    <col min="2306" max="2306" width="9" style="371" customWidth="1"/>
    <col min="2307" max="2307" width="8.77734375" style="371" customWidth="1"/>
    <col min="2308" max="2308" width="7.33203125" style="371" bestFit="1" customWidth="1"/>
    <col min="2309" max="2309" width="9" style="371" bestFit="1" customWidth="1"/>
    <col min="2310" max="2310" width="9.44140625" style="371" bestFit="1" customWidth="1"/>
    <col min="2311" max="2311" width="9.88671875" style="371" bestFit="1" customWidth="1"/>
    <col min="2312" max="2312" width="7.33203125" style="371" bestFit="1" customWidth="1"/>
    <col min="2313" max="2313" width="5.5546875" style="371" customWidth="1"/>
    <col min="2314" max="2314" width="6.77734375" style="371" customWidth="1"/>
    <col min="2315" max="2315" width="8" style="371" customWidth="1"/>
    <col min="2316" max="2316" width="4" style="371" customWidth="1"/>
    <col min="2317" max="2317" width="6.33203125" style="371" customWidth="1"/>
    <col min="2318" max="2318" width="6.88671875" style="371" customWidth="1"/>
    <col min="2319" max="2319" width="5.77734375" style="371" customWidth="1"/>
    <col min="2320" max="2320" width="4.6640625" style="371" customWidth="1"/>
    <col min="2321" max="2321" width="5.6640625" style="371" customWidth="1"/>
    <col min="2322" max="2322" width="5" style="371" customWidth="1"/>
    <col min="2323" max="2323" width="4.5546875" style="371" customWidth="1"/>
    <col min="2324" max="2324" width="4.109375" style="371" customWidth="1"/>
    <col min="2325" max="2325" width="4.6640625" style="371" customWidth="1"/>
    <col min="2326" max="2327" width="6" style="371" customWidth="1"/>
    <col min="2328" max="2328" width="5.5546875" style="371" customWidth="1"/>
    <col min="2329" max="2329" width="5.6640625" style="371" customWidth="1"/>
    <col min="2330" max="2330" width="5.21875" style="371" customWidth="1"/>
    <col min="2331" max="2331" width="6.44140625" style="371" customWidth="1"/>
    <col min="2332" max="2332" width="5.44140625" style="371" customWidth="1"/>
    <col min="2333" max="2333" width="4.77734375" style="371" customWidth="1"/>
    <col min="2334" max="2334" width="5" style="371" customWidth="1"/>
    <col min="2335" max="2335" width="6.109375" style="371" customWidth="1"/>
    <col min="2336" max="2336" width="5.88671875" style="371" customWidth="1"/>
    <col min="2337" max="2337" width="4.109375" style="371" customWidth="1"/>
    <col min="2338" max="2338" width="4.77734375" style="371" customWidth="1"/>
    <col min="2339" max="2339" width="3.6640625" style="371" customWidth="1"/>
    <col min="2340" max="2340" width="5.109375" style="371" customWidth="1"/>
    <col min="2341" max="2343" width="8.88671875" style="371"/>
    <col min="2344" max="2344" width="7.109375" style="371" customWidth="1"/>
    <col min="2345" max="2555" width="8.88671875" style="371"/>
    <col min="2556" max="2556" width="9.88671875" style="371" customWidth="1"/>
    <col min="2557" max="2557" width="6.109375" style="371" customWidth="1"/>
    <col min="2558" max="2558" width="5.88671875" style="371" customWidth="1"/>
    <col min="2559" max="2559" width="6" style="371" customWidth="1"/>
    <col min="2560" max="2560" width="6.77734375" style="371" customWidth="1"/>
    <col min="2561" max="2561" width="9.21875" style="371" customWidth="1"/>
    <col min="2562" max="2562" width="9" style="371" customWidth="1"/>
    <col min="2563" max="2563" width="8.77734375" style="371" customWidth="1"/>
    <col min="2564" max="2564" width="7.33203125" style="371" bestFit="1" customWidth="1"/>
    <col min="2565" max="2565" width="9" style="371" bestFit="1" customWidth="1"/>
    <col min="2566" max="2566" width="9.44140625" style="371" bestFit="1" customWidth="1"/>
    <col min="2567" max="2567" width="9.88671875" style="371" bestFit="1" customWidth="1"/>
    <col min="2568" max="2568" width="7.33203125" style="371" bestFit="1" customWidth="1"/>
    <col min="2569" max="2569" width="5.5546875" style="371" customWidth="1"/>
    <col min="2570" max="2570" width="6.77734375" style="371" customWidth="1"/>
    <col min="2571" max="2571" width="8" style="371" customWidth="1"/>
    <col min="2572" max="2572" width="4" style="371" customWidth="1"/>
    <col min="2573" max="2573" width="6.33203125" style="371" customWidth="1"/>
    <col min="2574" max="2574" width="6.88671875" style="371" customWidth="1"/>
    <col min="2575" max="2575" width="5.77734375" style="371" customWidth="1"/>
    <col min="2576" max="2576" width="4.6640625" style="371" customWidth="1"/>
    <col min="2577" max="2577" width="5.6640625" style="371" customWidth="1"/>
    <col min="2578" max="2578" width="5" style="371" customWidth="1"/>
    <col min="2579" max="2579" width="4.5546875" style="371" customWidth="1"/>
    <col min="2580" max="2580" width="4.109375" style="371" customWidth="1"/>
    <col min="2581" max="2581" width="4.6640625" style="371" customWidth="1"/>
    <col min="2582" max="2583" width="6" style="371" customWidth="1"/>
    <col min="2584" max="2584" width="5.5546875" style="371" customWidth="1"/>
    <col min="2585" max="2585" width="5.6640625" style="371" customWidth="1"/>
    <col min="2586" max="2586" width="5.21875" style="371" customWidth="1"/>
    <col min="2587" max="2587" width="6.44140625" style="371" customWidth="1"/>
    <col min="2588" max="2588" width="5.44140625" style="371" customWidth="1"/>
    <col min="2589" max="2589" width="4.77734375" style="371" customWidth="1"/>
    <col min="2590" max="2590" width="5" style="371" customWidth="1"/>
    <col min="2591" max="2591" width="6.109375" style="371" customWidth="1"/>
    <col min="2592" max="2592" width="5.88671875" style="371" customWidth="1"/>
    <col min="2593" max="2593" width="4.109375" style="371" customWidth="1"/>
    <col min="2594" max="2594" width="4.77734375" style="371" customWidth="1"/>
    <col min="2595" max="2595" width="3.6640625" style="371" customWidth="1"/>
    <col min="2596" max="2596" width="5.109375" style="371" customWidth="1"/>
    <col min="2597" max="2599" width="8.88671875" style="371"/>
    <col min="2600" max="2600" width="7.109375" style="371" customWidth="1"/>
    <col min="2601" max="2811" width="8.88671875" style="371"/>
    <col min="2812" max="2812" width="9.88671875" style="371" customWidth="1"/>
    <col min="2813" max="2813" width="6.109375" style="371" customWidth="1"/>
    <col min="2814" max="2814" width="5.88671875" style="371" customWidth="1"/>
    <col min="2815" max="2815" width="6" style="371" customWidth="1"/>
    <col min="2816" max="2816" width="6.77734375" style="371" customWidth="1"/>
    <col min="2817" max="2817" width="9.21875" style="371" customWidth="1"/>
    <col min="2818" max="2818" width="9" style="371" customWidth="1"/>
    <col min="2819" max="2819" width="8.77734375" style="371" customWidth="1"/>
    <col min="2820" max="2820" width="7.33203125" style="371" bestFit="1" customWidth="1"/>
    <col min="2821" max="2821" width="9" style="371" bestFit="1" customWidth="1"/>
    <col min="2822" max="2822" width="9.44140625" style="371" bestFit="1" customWidth="1"/>
    <col min="2823" max="2823" width="9.88671875" style="371" bestFit="1" customWidth="1"/>
    <col min="2824" max="2824" width="7.33203125" style="371" bestFit="1" customWidth="1"/>
    <col min="2825" max="2825" width="5.5546875" style="371" customWidth="1"/>
    <col min="2826" max="2826" width="6.77734375" style="371" customWidth="1"/>
    <col min="2827" max="2827" width="8" style="371" customWidth="1"/>
    <col min="2828" max="2828" width="4" style="371" customWidth="1"/>
    <col min="2829" max="2829" width="6.33203125" style="371" customWidth="1"/>
    <col min="2830" max="2830" width="6.88671875" style="371" customWidth="1"/>
    <col min="2831" max="2831" width="5.77734375" style="371" customWidth="1"/>
    <col min="2832" max="2832" width="4.6640625" style="371" customWidth="1"/>
    <col min="2833" max="2833" width="5.6640625" style="371" customWidth="1"/>
    <col min="2834" max="2834" width="5" style="371" customWidth="1"/>
    <col min="2835" max="2835" width="4.5546875" style="371" customWidth="1"/>
    <col min="2836" max="2836" width="4.109375" style="371" customWidth="1"/>
    <col min="2837" max="2837" width="4.6640625" style="371" customWidth="1"/>
    <col min="2838" max="2839" width="6" style="371" customWidth="1"/>
    <col min="2840" max="2840" width="5.5546875" style="371" customWidth="1"/>
    <col min="2841" max="2841" width="5.6640625" style="371" customWidth="1"/>
    <col min="2842" max="2842" width="5.21875" style="371" customWidth="1"/>
    <col min="2843" max="2843" width="6.44140625" style="371" customWidth="1"/>
    <col min="2844" max="2844" width="5.44140625" style="371" customWidth="1"/>
    <col min="2845" max="2845" width="4.77734375" style="371" customWidth="1"/>
    <col min="2846" max="2846" width="5" style="371" customWidth="1"/>
    <col min="2847" max="2847" width="6.109375" style="371" customWidth="1"/>
    <col min="2848" max="2848" width="5.88671875" style="371" customWidth="1"/>
    <col min="2849" max="2849" width="4.109375" style="371" customWidth="1"/>
    <col min="2850" max="2850" width="4.77734375" style="371" customWidth="1"/>
    <col min="2851" max="2851" width="3.6640625" style="371" customWidth="1"/>
    <col min="2852" max="2852" width="5.109375" style="371" customWidth="1"/>
    <col min="2853" max="2855" width="8.88671875" style="371"/>
    <col min="2856" max="2856" width="7.109375" style="371" customWidth="1"/>
    <col min="2857" max="3067" width="8.88671875" style="371"/>
    <col min="3068" max="3068" width="9.88671875" style="371" customWidth="1"/>
    <col min="3069" max="3069" width="6.109375" style="371" customWidth="1"/>
    <col min="3070" max="3070" width="5.88671875" style="371" customWidth="1"/>
    <col min="3071" max="3071" width="6" style="371" customWidth="1"/>
    <col min="3072" max="3072" width="6.77734375" style="371" customWidth="1"/>
    <col min="3073" max="3073" width="9.21875" style="371" customWidth="1"/>
    <col min="3074" max="3074" width="9" style="371" customWidth="1"/>
    <col min="3075" max="3075" width="8.77734375" style="371" customWidth="1"/>
    <col min="3076" max="3076" width="7.33203125" style="371" bestFit="1" customWidth="1"/>
    <col min="3077" max="3077" width="9" style="371" bestFit="1" customWidth="1"/>
    <col min="3078" max="3078" width="9.44140625" style="371" bestFit="1" customWidth="1"/>
    <col min="3079" max="3079" width="9.88671875" style="371" bestFit="1" customWidth="1"/>
    <col min="3080" max="3080" width="7.33203125" style="371" bestFit="1" customWidth="1"/>
    <col min="3081" max="3081" width="5.5546875" style="371" customWidth="1"/>
    <col min="3082" max="3082" width="6.77734375" style="371" customWidth="1"/>
    <col min="3083" max="3083" width="8" style="371" customWidth="1"/>
    <col min="3084" max="3084" width="4" style="371" customWidth="1"/>
    <col min="3085" max="3085" width="6.33203125" style="371" customWidth="1"/>
    <col min="3086" max="3086" width="6.88671875" style="371" customWidth="1"/>
    <col min="3087" max="3087" width="5.77734375" style="371" customWidth="1"/>
    <col min="3088" max="3088" width="4.6640625" style="371" customWidth="1"/>
    <col min="3089" max="3089" width="5.6640625" style="371" customWidth="1"/>
    <col min="3090" max="3090" width="5" style="371" customWidth="1"/>
    <col min="3091" max="3091" width="4.5546875" style="371" customWidth="1"/>
    <col min="3092" max="3092" width="4.109375" style="371" customWidth="1"/>
    <col min="3093" max="3093" width="4.6640625" style="371" customWidth="1"/>
    <col min="3094" max="3095" width="6" style="371" customWidth="1"/>
    <col min="3096" max="3096" width="5.5546875" style="371" customWidth="1"/>
    <col min="3097" max="3097" width="5.6640625" style="371" customWidth="1"/>
    <col min="3098" max="3098" width="5.21875" style="371" customWidth="1"/>
    <col min="3099" max="3099" width="6.44140625" style="371" customWidth="1"/>
    <col min="3100" max="3100" width="5.44140625" style="371" customWidth="1"/>
    <col min="3101" max="3101" width="4.77734375" style="371" customWidth="1"/>
    <col min="3102" max="3102" width="5" style="371" customWidth="1"/>
    <col min="3103" max="3103" width="6.109375" style="371" customWidth="1"/>
    <col min="3104" max="3104" width="5.88671875" style="371" customWidth="1"/>
    <col min="3105" max="3105" width="4.109375" style="371" customWidth="1"/>
    <col min="3106" max="3106" width="4.77734375" style="371" customWidth="1"/>
    <col min="3107" max="3107" width="3.6640625" style="371" customWidth="1"/>
    <col min="3108" max="3108" width="5.109375" style="371" customWidth="1"/>
    <col min="3109" max="3111" width="8.88671875" style="371"/>
    <col min="3112" max="3112" width="7.109375" style="371" customWidth="1"/>
    <col min="3113" max="3323" width="8.88671875" style="371"/>
    <col min="3324" max="3324" width="9.88671875" style="371" customWidth="1"/>
    <col min="3325" max="3325" width="6.109375" style="371" customWidth="1"/>
    <col min="3326" max="3326" width="5.88671875" style="371" customWidth="1"/>
    <col min="3327" max="3327" width="6" style="371" customWidth="1"/>
    <col min="3328" max="3328" width="6.77734375" style="371" customWidth="1"/>
    <col min="3329" max="3329" width="9.21875" style="371" customWidth="1"/>
    <col min="3330" max="3330" width="9" style="371" customWidth="1"/>
    <col min="3331" max="3331" width="8.77734375" style="371" customWidth="1"/>
    <col min="3332" max="3332" width="7.33203125" style="371" bestFit="1" customWidth="1"/>
    <col min="3333" max="3333" width="9" style="371" bestFit="1" customWidth="1"/>
    <col min="3334" max="3334" width="9.44140625" style="371" bestFit="1" customWidth="1"/>
    <col min="3335" max="3335" width="9.88671875" style="371" bestFit="1" customWidth="1"/>
    <col min="3336" max="3336" width="7.33203125" style="371" bestFit="1" customWidth="1"/>
    <col min="3337" max="3337" width="5.5546875" style="371" customWidth="1"/>
    <col min="3338" max="3338" width="6.77734375" style="371" customWidth="1"/>
    <col min="3339" max="3339" width="8" style="371" customWidth="1"/>
    <col min="3340" max="3340" width="4" style="371" customWidth="1"/>
    <col min="3341" max="3341" width="6.33203125" style="371" customWidth="1"/>
    <col min="3342" max="3342" width="6.88671875" style="371" customWidth="1"/>
    <col min="3343" max="3343" width="5.77734375" style="371" customWidth="1"/>
    <col min="3344" max="3344" width="4.6640625" style="371" customWidth="1"/>
    <col min="3345" max="3345" width="5.6640625" style="371" customWidth="1"/>
    <col min="3346" max="3346" width="5" style="371" customWidth="1"/>
    <col min="3347" max="3347" width="4.5546875" style="371" customWidth="1"/>
    <col min="3348" max="3348" width="4.109375" style="371" customWidth="1"/>
    <col min="3349" max="3349" width="4.6640625" style="371" customWidth="1"/>
    <col min="3350" max="3351" width="6" style="371" customWidth="1"/>
    <col min="3352" max="3352" width="5.5546875" style="371" customWidth="1"/>
    <col min="3353" max="3353" width="5.6640625" style="371" customWidth="1"/>
    <col min="3354" max="3354" width="5.21875" style="371" customWidth="1"/>
    <col min="3355" max="3355" width="6.44140625" style="371" customWidth="1"/>
    <col min="3356" max="3356" width="5.44140625" style="371" customWidth="1"/>
    <col min="3357" max="3357" width="4.77734375" style="371" customWidth="1"/>
    <col min="3358" max="3358" width="5" style="371" customWidth="1"/>
    <col min="3359" max="3359" width="6.109375" style="371" customWidth="1"/>
    <col min="3360" max="3360" width="5.88671875" style="371" customWidth="1"/>
    <col min="3361" max="3361" width="4.109375" style="371" customWidth="1"/>
    <col min="3362" max="3362" width="4.77734375" style="371" customWidth="1"/>
    <col min="3363" max="3363" width="3.6640625" style="371" customWidth="1"/>
    <col min="3364" max="3364" width="5.109375" style="371" customWidth="1"/>
    <col min="3365" max="3367" width="8.88671875" style="371"/>
    <col min="3368" max="3368" width="7.109375" style="371" customWidth="1"/>
    <col min="3369" max="3579" width="8.88671875" style="371"/>
    <col min="3580" max="3580" width="9.88671875" style="371" customWidth="1"/>
    <col min="3581" max="3581" width="6.109375" style="371" customWidth="1"/>
    <col min="3582" max="3582" width="5.88671875" style="371" customWidth="1"/>
    <col min="3583" max="3583" width="6" style="371" customWidth="1"/>
    <col min="3584" max="3584" width="6.77734375" style="371" customWidth="1"/>
    <col min="3585" max="3585" width="9.21875" style="371" customWidth="1"/>
    <col min="3586" max="3586" width="9" style="371" customWidth="1"/>
    <col min="3587" max="3587" width="8.77734375" style="371" customWidth="1"/>
    <col min="3588" max="3588" width="7.33203125" style="371" bestFit="1" customWidth="1"/>
    <col min="3589" max="3589" width="9" style="371" bestFit="1" customWidth="1"/>
    <col min="3590" max="3590" width="9.44140625" style="371" bestFit="1" customWidth="1"/>
    <col min="3591" max="3591" width="9.88671875" style="371" bestFit="1" customWidth="1"/>
    <col min="3592" max="3592" width="7.33203125" style="371" bestFit="1" customWidth="1"/>
    <col min="3593" max="3593" width="5.5546875" style="371" customWidth="1"/>
    <col min="3594" max="3594" width="6.77734375" style="371" customWidth="1"/>
    <col min="3595" max="3595" width="8" style="371" customWidth="1"/>
    <col min="3596" max="3596" width="4" style="371" customWidth="1"/>
    <col min="3597" max="3597" width="6.33203125" style="371" customWidth="1"/>
    <col min="3598" max="3598" width="6.88671875" style="371" customWidth="1"/>
    <col min="3599" max="3599" width="5.77734375" style="371" customWidth="1"/>
    <col min="3600" max="3600" width="4.6640625" style="371" customWidth="1"/>
    <col min="3601" max="3601" width="5.6640625" style="371" customWidth="1"/>
    <col min="3602" max="3602" width="5" style="371" customWidth="1"/>
    <col min="3603" max="3603" width="4.5546875" style="371" customWidth="1"/>
    <col min="3604" max="3604" width="4.109375" style="371" customWidth="1"/>
    <col min="3605" max="3605" width="4.6640625" style="371" customWidth="1"/>
    <col min="3606" max="3607" width="6" style="371" customWidth="1"/>
    <col min="3608" max="3608" width="5.5546875" style="371" customWidth="1"/>
    <col min="3609" max="3609" width="5.6640625" style="371" customWidth="1"/>
    <col min="3610" max="3610" width="5.21875" style="371" customWidth="1"/>
    <col min="3611" max="3611" width="6.44140625" style="371" customWidth="1"/>
    <col min="3612" max="3612" width="5.44140625" style="371" customWidth="1"/>
    <col min="3613" max="3613" width="4.77734375" style="371" customWidth="1"/>
    <col min="3614" max="3614" width="5" style="371" customWidth="1"/>
    <col min="3615" max="3615" width="6.109375" style="371" customWidth="1"/>
    <col min="3616" max="3616" width="5.88671875" style="371" customWidth="1"/>
    <col min="3617" max="3617" width="4.109375" style="371" customWidth="1"/>
    <col min="3618" max="3618" width="4.77734375" style="371" customWidth="1"/>
    <col min="3619" max="3619" width="3.6640625" style="371" customWidth="1"/>
    <col min="3620" max="3620" width="5.109375" style="371" customWidth="1"/>
    <col min="3621" max="3623" width="8.88671875" style="371"/>
    <col min="3624" max="3624" width="7.109375" style="371" customWidth="1"/>
    <col min="3625" max="3835" width="8.88671875" style="371"/>
    <col min="3836" max="3836" width="9.88671875" style="371" customWidth="1"/>
    <col min="3837" max="3837" width="6.109375" style="371" customWidth="1"/>
    <col min="3838" max="3838" width="5.88671875" style="371" customWidth="1"/>
    <col min="3839" max="3839" width="6" style="371" customWidth="1"/>
    <col min="3840" max="3840" width="6.77734375" style="371" customWidth="1"/>
    <col min="3841" max="3841" width="9.21875" style="371" customWidth="1"/>
    <col min="3842" max="3842" width="9" style="371" customWidth="1"/>
    <col min="3843" max="3843" width="8.77734375" style="371" customWidth="1"/>
    <col min="3844" max="3844" width="7.33203125" style="371" bestFit="1" customWidth="1"/>
    <col min="3845" max="3845" width="9" style="371" bestFit="1" customWidth="1"/>
    <col min="3846" max="3846" width="9.44140625" style="371" bestFit="1" customWidth="1"/>
    <col min="3847" max="3847" width="9.88671875" style="371" bestFit="1" customWidth="1"/>
    <col min="3848" max="3848" width="7.33203125" style="371" bestFit="1" customWidth="1"/>
    <col min="3849" max="3849" width="5.5546875" style="371" customWidth="1"/>
    <col min="3850" max="3850" width="6.77734375" style="371" customWidth="1"/>
    <col min="3851" max="3851" width="8" style="371" customWidth="1"/>
    <col min="3852" max="3852" width="4" style="371" customWidth="1"/>
    <col min="3853" max="3853" width="6.33203125" style="371" customWidth="1"/>
    <col min="3854" max="3854" width="6.88671875" style="371" customWidth="1"/>
    <col min="3855" max="3855" width="5.77734375" style="371" customWidth="1"/>
    <col min="3856" max="3856" width="4.6640625" style="371" customWidth="1"/>
    <col min="3857" max="3857" width="5.6640625" style="371" customWidth="1"/>
    <col min="3858" max="3858" width="5" style="371" customWidth="1"/>
    <col min="3859" max="3859" width="4.5546875" style="371" customWidth="1"/>
    <col min="3860" max="3860" width="4.109375" style="371" customWidth="1"/>
    <col min="3861" max="3861" width="4.6640625" style="371" customWidth="1"/>
    <col min="3862" max="3863" width="6" style="371" customWidth="1"/>
    <col min="3864" max="3864" width="5.5546875" style="371" customWidth="1"/>
    <col min="3865" max="3865" width="5.6640625" style="371" customWidth="1"/>
    <col min="3866" max="3866" width="5.21875" style="371" customWidth="1"/>
    <col min="3867" max="3867" width="6.44140625" style="371" customWidth="1"/>
    <col min="3868" max="3868" width="5.44140625" style="371" customWidth="1"/>
    <col min="3869" max="3869" width="4.77734375" style="371" customWidth="1"/>
    <col min="3870" max="3870" width="5" style="371" customWidth="1"/>
    <col min="3871" max="3871" width="6.109375" style="371" customWidth="1"/>
    <col min="3872" max="3872" width="5.88671875" style="371" customWidth="1"/>
    <col min="3873" max="3873" width="4.109375" style="371" customWidth="1"/>
    <col min="3874" max="3874" width="4.77734375" style="371" customWidth="1"/>
    <col min="3875" max="3875" width="3.6640625" style="371" customWidth="1"/>
    <col min="3876" max="3876" width="5.109375" style="371" customWidth="1"/>
    <col min="3877" max="3879" width="8.88671875" style="371"/>
    <col min="3880" max="3880" width="7.109375" style="371" customWidth="1"/>
    <col min="3881" max="4091" width="8.88671875" style="371"/>
    <col min="4092" max="4092" width="9.88671875" style="371" customWidth="1"/>
    <col min="4093" max="4093" width="6.109375" style="371" customWidth="1"/>
    <col min="4094" max="4094" width="5.88671875" style="371" customWidth="1"/>
    <col min="4095" max="4095" width="6" style="371" customWidth="1"/>
    <col min="4096" max="4096" width="6.77734375" style="371" customWidth="1"/>
    <col min="4097" max="4097" width="9.21875" style="371" customWidth="1"/>
    <col min="4098" max="4098" width="9" style="371" customWidth="1"/>
    <col min="4099" max="4099" width="8.77734375" style="371" customWidth="1"/>
    <col min="4100" max="4100" width="7.33203125" style="371" bestFit="1" customWidth="1"/>
    <col min="4101" max="4101" width="9" style="371" bestFit="1" customWidth="1"/>
    <col min="4102" max="4102" width="9.44140625" style="371" bestFit="1" customWidth="1"/>
    <col min="4103" max="4103" width="9.88671875" style="371" bestFit="1" customWidth="1"/>
    <col min="4104" max="4104" width="7.33203125" style="371" bestFit="1" customWidth="1"/>
    <col min="4105" max="4105" width="5.5546875" style="371" customWidth="1"/>
    <col min="4106" max="4106" width="6.77734375" style="371" customWidth="1"/>
    <col min="4107" max="4107" width="8" style="371" customWidth="1"/>
    <col min="4108" max="4108" width="4" style="371" customWidth="1"/>
    <col min="4109" max="4109" width="6.33203125" style="371" customWidth="1"/>
    <col min="4110" max="4110" width="6.88671875" style="371" customWidth="1"/>
    <col min="4111" max="4111" width="5.77734375" style="371" customWidth="1"/>
    <col min="4112" max="4112" width="4.6640625" style="371" customWidth="1"/>
    <col min="4113" max="4113" width="5.6640625" style="371" customWidth="1"/>
    <col min="4114" max="4114" width="5" style="371" customWidth="1"/>
    <col min="4115" max="4115" width="4.5546875" style="371" customWidth="1"/>
    <col min="4116" max="4116" width="4.109375" style="371" customWidth="1"/>
    <col min="4117" max="4117" width="4.6640625" style="371" customWidth="1"/>
    <col min="4118" max="4119" width="6" style="371" customWidth="1"/>
    <col min="4120" max="4120" width="5.5546875" style="371" customWidth="1"/>
    <col min="4121" max="4121" width="5.6640625" style="371" customWidth="1"/>
    <col min="4122" max="4122" width="5.21875" style="371" customWidth="1"/>
    <col min="4123" max="4123" width="6.44140625" style="371" customWidth="1"/>
    <col min="4124" max="4124" width="5.44140625" style="371" customWidth="1"/>
    <col min="4125" max="4125" width="4.77734375" style="371" customWidth="1"/>
    <col min="4126" max="4126" width="5" style="371" customWidth="1"/>
    <col min="4127" max="4127" width="6.109375" style="371" customWidth="1"/>
    <col min="4128" max="4128" width="5.88671875" style="371" customWidth="1"/>
    <col min="4129" max="4129" width="4.109375" style="371" customWidth="1"/>
    <col min="4130" max="4130" width="4.77734375" style="371" customWidth="1"/>
    <col min="4131" max="4131" width="3.6640625" style="371" customWidth="1"/>
    <col min="4132" max="4132" width="5.109375" style="371" customWidth="1"/>
    <col min="4133" max="4135" width="8.88671875" style="371"/>
    <col min="4136" max="4136" width="7.109375" style="371" customWidth="1"/>
    <col min="4137" max="4347" width="8.88671875" style="371"/>
    <col min="4348" max="4348" width="9.88671875" style="371" customWidth="1"/>
    <col min="4349" max="4349" width="6.109375" style="371" customWidth="1"/>
    <col min="4350" max="4350" width="5.88671875" style="371" customWidth="1"/>
    <col min="4351" max="4351" width="6" style="371" customWidth="1"/>
    <col min="4352" max="4352" width="6.77734375" style="371" customWidth="1"/>
    <col min="4353" max="4353" width="9.21875" style="371" customWidth="1"/>
    <col min="4354" max="4354" width="9" style="371" customWidth="1"/>
    <col min="4355" max="4355" width="8.77734375" style="371" customWidth="1"/>
    <col min="4356" max="4356" width="7.33203125" style="371" bestFit="1" customWidth="1"/>
    <col min="4357" max="4357" width="9" style="371" bestFit="1" customWidth="1"/>
    <col min="4358" max="4358" width="9.44140625" style="371" bestFit="1" customWidth="1"/>
    <col min="4359" max="4359" width="9.88671875" style="371" bestFit="1" customWidth="1"/>
    <col min="4360" max="4360" width="7.33203125" style="371" bestFit="1" customWidth="1"/>
    <col min="4361" max="4361" width="5.5546875" style="371" customWidth="1"/>
    <col min="4362" max="4362" width="6.77734375" style="371" customWidth="1"/>
    <col min="4363" max="4363" width="8" style="371" customWidth="1"/>
    <col min="4364" max="4364" width="4" style="371" customWidth="1"/>
    <col min="4365" max="4365" width="6.33203125" style="371" customWidth="1"/>
    <col min="4366" max="4366" width="6.88671875" style="371" customWidth="1"/>
    <col min="4367" max="4367" width="5.77734375" style="371" customWidth="1"/>
    <col min="4368" max="4368" width="4.6640625" style="371" customWidth="1"/>
    <col min="4369" max="4369" width="5.6640625" style="371" customWidth="1"/>
    <col min="4370" max="4370" width="5" style="371" customWidth="1"/>
    <col min="4371" max="4371" width="4.5546875" style="371" customWidth="1"/>
    <col min="4372" max="4372" width="4.109375" style="371" customWidth="1"/>
    <col min="4373" max="4373" width="4.6640625" style="371" customWidth="1"/>
    <col min="4374" max="4375" width="6" style="371" customWidth="1"/>
    <col min="4376" max="4376" width="5.5546875" style="371" customWidth="1"/>
    <col min="4377" max="4377" width="5.6640625" style="371" customWidth="1"/>
    <col min="4378" max="4378" width="5.21875" style="371" customWidth="1"/>
    <col min="4379" max="4379" width="6.44140625" style="371" customWidth="1"/>
    <col min="4380" max="4380" width="5.44140625" style="371" customWidth="1"/>
    <col min="4381" max="4381" width="4.77734375" style="371" customWidth="1"/>
    <col min="4382" max="4382" width="5" style="371" customWidth="1"/>
    <col min="4383" max="4383" width="6.109375" style="371" customWidth="1"/>
    <col min="4384" max="4384" width="5.88671875" style="371" customWidth="1"/>
    <col min="4385" max="4385" width="4.109375" style="371" customWidth="1"/>
    <col min="4386" max="4386" width="4.77734375" style="371" customWidth="1"/>
    <col min="4387" max="4387" width="3.6640625" style="371" customWidth="1"/>
    <col min="4388" max="4388" width="5.109375" style="371" customWidth="1"/>
    <col min="4389" max="4391" width="8.88671875" style="371"/>
    <col min="4392" max="4392" width="7.109375" style="371" customWidth="1"/>
    <col min="4393" max="4603" width="8.88671875" style="371"/>
    <col min="4604" max="4604" width="9.88671875" style="371" customWidth="1"/>
    <col min="4605" max="4605" width="6.109375" style="371" customWidth="1"/>
    <col min="4606" max="4606" width="5.88671875" style="371" customWidth="1"/>
    <col min="4607" max="4607" width="6" style="371" customWidth="1"/>
    <col min="4608" max="4608" width="6.77734375" style="371" customWidth="1"/>
    <col min="4609" max="4609" width="9.21875" style="371" customWidth="1"/>
    <col min="4610" max="4610" width="9" style="371" customWidth="1"/>
    <col min="4611" max="4611" width="8.77734375" style="371" customWidth="1"/>
    <col min="4612" max="4612" width="7.33203125" style="371" bestFit="1" customWidth="1"/>
    <col min="4613" max="4613" width="9" style="371" bestFit="1" customWidth="1"/>
    <col min="4614" max="4614" width="9.44140625" style="371" bestFit="1" customWidth="1"/>
    <col min="4615" max="4615" width="9.88671875" style="371" bestFit="1" customWidth="1"/>
    <col min="4616" max="4616" width="7.33203125" style="371" bestFit="1" customWidth="1"/>
    <col min="4617" max="4617" width="5.5546875" style="371" customWidth="1"/>
    <col min="4618" max="4618" width="6.77734375" style="371" customWidth="1"/>
    <col min="4619" max="4619" width="8" style="371" customWidth="1"/>
    <col min="4620" max="4620" width="4" style="371" customWidth="1"/>
    <col min="4621" max="4621" width="6.33203125" style="371" customWidth="1"/>
    <col min="4622" max="4622" width="6.88671875" style="371" customWidth="1"/>
    <col min="4623" max="4623" width="5.77734375" style="371" customWidth="1"/>
    <col min="4624" max="4624" width="4.6640625" style="371" customWidth="1"/>
    <col min="4625" max="4625" width="5.6640625" style="371" customWidth="1"/>
    <col min="4626" max="4626" width="5" style="371" customWidth="1"/>
    <col min="4627" max="4627" width="4.5546875" style="371" customWidth="1"/>
    <col min="4628" max="4628" width="4.109375" style="371" customWidth="1"/>
    <col min="4629" max="4629" width="4.6640625" style="371" customWidth="1"/>
    <col min="4630" max="4631" width="6" style="371" customWidth="1"/>
    <col min="4632" max="4632" width="5.5546875" style="371" customWidth="1"/>
    <col min="4633" max="4633" width="5.6640625" style="371" customWidth="1"/>
    <col min="4634" max="4634" width="5.21875" style="371" customWidth="1"/>
    <col min="4635" max="4635" width="6.44140625" style="371" customWidth="1"/>
    <col min="4636" max="4636" width="5.44140625" style="371" customWidth="1"/>
    <col min="4637" max="4637" width="4.77734375" style="371" customWidth="1"/>
    <col min="4638" max="4638" width="5" style="371" customWidth="1"/>
    <col min="4639" max="4639" width="6.109375" style="371" customWidth="1"/>
    <col min="4640" max="4640" width="5.88671875" style="371" customWidth="1"/>
    <col min="4641" max="4641" width="4.109375" style="371" customWidth="1"/>
    <col min="4642" max="4642" width="4.77734375" style="371" customWidth="1"/>
    <col min="4643" max="4643" width="3.6640625" style="371" customWidth="1"/>
    <col min="4644" max="4644" width="5.109375" style="371" customWidth="1"/>
    <col min="4645" max="4647" width="8.88671875" style="371"/>
    <col min="4648" max="4648" width="7.109375" style="371" customWidth="1"/>
    <col min="4649" max="4859" width="8.88671875" style="371"/>
    <col min="4860" max="4860" width="9.88671875" style="371" customWidth="1"/>
    <col min="4861" max="4861" width="6.109375" style="371" customWidth="1"/>
    <col min="4862" max="4862" width="5.88671875" style="371" customWidth="1"/>
    <col min="4863" max="4863" width="6" style="371" customWidth="1"/>
    <col min="4864" max="4864" width="6.77734375" style="371" customWidth="1"/>
    <col min="4865" max="4865" width="9.21875" style="371" customWidth="1"/>
    <col min="4866" max="4866" width="9" style="371" customWidth="1"/>
    <col min="4867" max="4867" width="8.77734375" style="371" customWidth="1"/>
    <col min="4868" max="4868" width="7.33203125" style="371" bestFit="1" customWidth="1"/>
    <col min="4869" max="4869" width="9" style="371" bestFit="1" customWidth="1"/>
    <col min="4870" max="4870" width="9.44140625" style="371" bestFit="1" customWidth="1"/>
    <col min="4871" max="4871" width="9.88671875" style="371" bestFit="1" customWidth="1"/>
    <col min="4872" max="4872" width="7.33203125" style="371" bestFit="1" customWidth="1"/>
    <col min="4873" max="4873" width="5.5546875" style="371" customWidth="1"/>
    <col min="4874" max="4874" width="6.77734375" style="371" customWidth="1"/>
    <col min="4875" max="4875" width="8" style="371" customWidth="1"/>
    <col min="4876" max="4876" width="4" style="371" customWidth="1"/>
    <col min="4877" max="4877" width="6.33203125" style="371" customWidth="1"/>
    <col min="4878" max="4878" width="6.88671875" style="371" customWidth="1"/>
    <col min="4879" max="4879" width="5.77734375" style="371" customWidth="1"/>
    <col min="4880" max="4880" width="4.6640625" style="371" customWidth="1"/>
    <col min="4881" max="4881" width="5.6640625" style="371" customWidth="1"/>
    <col min="4882" max="4882" width="5" style="371" customWidth="1"/>
    <col min="4883" max="4883" width="4.5546875" style="371" customWidth="1"/>
    <col min="4884" max="4884" width="4.109375" style="371" customWidth="1"/>
    <col min="4885" max="4885" width="4.6640625" style="371" customWidth="1"/>
    <col min="4886" max="4887" width="6" style="371" customWidth="1"/>
    <col min="4888" max="4888" width="5.5546875" style="371" customWidth="1"/>
    <col min="4889" max="4889" width="5.6640625" style="371" customWidth="1"/>
    <col min="4890" max="4890" width="5.21875" style="371" customWidth="1"/>
    <col min="4891" max="4891" width="6.44140625" style="371" customWidth="1"/>
    <col min="4892" max="4892" width="5.44140625" style="371" customWidth="1"/>
    <col min="4893" max="4893" width="4.77734375" style="371" customWidth="1"/>
    <col min="4894" max="4894" width="5" style="371" customWidth="1"/>
    <col min="4895" max="4895" width="6.109375" style="371" customWidth="1"/>
    <col min="4896" max="4896" width="5.88671875" style="371" customWidth="1"/>
    <col min="4897" max="4897" width="4.109375" style="371" customWidth="1"/>
    <col min="4898" max="4898" width="4.77734375" style="371" customWidth="1"/>
    <col min="4899" max="4899" width="3.6640625" style="371" customWidth="1"/>
    <col min="4900" max="4900" width="5.109375" style="371" customWidth="1"/>
    <col min="4901" max="4903" width="8.88671875" style="371"/>
    <col min="4904" max="4904" width="7.109375" style="371" customWidth="1"/>
    <col min="4905" max="5115" width="8.88671875" style="371"/>
    <col min="5116" max="5116" width="9.88671875" style="371" customWidth="1"/>
    <col min="5117" max="5117" width="6.109375" style="371" customWidth="1"/>
    <col min="5118" max="5118" width="5.88671875" style="371" customWidth="1"/>
    <col min="5119" max="5119" width="6" style="371" customWidth="1"/>
    <col min="5120" max="5120" width="6.77734375" style="371" customWidth="1"/>
    <col min="5121" max="5121" width="9.21875" style="371" customWidth="1"/>
    <col min="5122" max="5122" width="9" style="371" customWidth="1"/>
    <col min="5123" max="5123" width="8.77734375" style="371" customWidth="1"/>
    <col min="5124" max="5124" width="7.33203125" style="371" bestFit="1" customWidth="1"/>
    <col min="5125" max="5125" width="9" style="371" bestFit="1" customWidth="1"/>
    <col min="5126" max="5126" width="9.44140625" style="371" bestFit="1" customWidth="1"/>
    <col min="5127" max="5127" width="9.88671875" style="371" bestFit="1" customWidth="1"/>
    <col min="5128" max="5128" width="7.33203125" style="371" bestFit="1" customWidth="1"/>
    <col min="5129" max="5129" width="5.5546875" style="371" customWidth="1"/>
    <col min="5130" max="5130" width="6.77734375" style="371" customWidth="1"/>
    <col min="5131" max="5131" width="8" style="371" customWidth="1"/>
    <col min="5132" max="5132" width="4" style="371" customWidth="1"/>
    <col min="5133" max="5133" width="6.33203125" style="371" customWidth="1"/>
    <col min="5134" max="5134" width="6.88671875" style="371" customWidth="1"/>
    <col min="5135" max="5135" width="5.77734375" style="371" customWidth="1"/>
    <col min="5136" max="5136" width="4.6640625" style="371" customWidth="1"/>
    <col min="5137" max="5137" width="5.6640625" style="371" customWidth="1"/>
    <col min="5138" max="5138" width="5" style="371" customWidth="1"/>
    <col min="5139" max="5139" width="4.5546875" style="371" customWidth="1"/>
    <col min="5140" max="5140" width="4.109375" style="371" customWidth="1"/>
    <col min="5141" max="5141" width="4.6640625" style="371" customWidth="1"/>
    <col min="5142" max="5143" width="6" style="371" customWidth="1"/>
    <col min="5144" max="5144" width="5.5546875" style="371" customWidth="1"/>
    <col min="5145" max="5145" width="5.6640625" style="371" customWidth="1"/>
    <col min="5146" max="5146" width="5.21875" style="371" customWidth="1"/>
    <col min="5147" max="5147" width="6.44140625" style="371" customWidth="1"/>
    <col min="5148" max="5148" width="5.44140625" style="371" customWidth="1"/>
    <col min="5149" max="5149" width="4.77734375" style="371" customWidth="1"/>
    <col min="5150" max="5150" width="5" style="371" customWidth="1"/>
    <col min="5151" max="5151" width="6.109375" style="371" customWidth="1"/>
    <col min="5152" max="5152" width="5.88671875" style="371" customWidth="1"/>
    <col min="5153" max="5153" width="4.109375" style="371" customWidth="1"/>
    <col min="5154" max="5154" width="4.77734375" style="371" customWidth="1"/>
    <col min="5155" max="5155" width="3.6640625" style="371" customWidth="1"/>
    <col min="5156" max="5156" width="5.109375" style="371" customWidth="1"/>
    <col min="5157" max="5159" width="8.88671875" style="371"/>
    <col min="5160" max="5160" width="7.109375" style="371" customWidth="1"/>
    <col min="5161" max="5371" width="8.88671875" style="371"/>
    <col min="5372" max="5372" width="9.88671875" style="371" customWidth="1"/>
    <col min="5373" max="5373" width="6.109375" style="371" customWidth="1"/>
    <col min="5374" max="5374" width="5.88671875" style="371" customWidth="1"/>
    <col min="5375" max="5375" width="6" style="371" customWidth="1"/>
    <col min="5376" max="5376" width="6.77734375" style="371" customWidth="1"/>
    <col min="5377" max="5377" width="9.21875" style="371" customWidth="1"/>
    <col min="5378" max="5378" width="9" style="371" customWidth="1"/>
    <col min="5379" max="5379" width="8.77734375" style="371" customWidth="1"/>
    <col min="5380" max="5380" width="7.33203125" style="371" bestFit="1" customWidth="1"/>
    <col min="5381" max="5381" width="9" style="371" bestFit="1" customWidth="1"/>
    <col min="5382" max="5382" width="9.44140625" style="371" bestFit="1" customWidth="1"/>
    <col min="5383" max="5383" width="9.88671875" style="371" bestFit="1" customWidth="1"/>
    <col min="5384" max="5384" width="7.33203125" style="371" bestFit="1" customWidth="1"/>
    <col min="5385" max="5385" width="5.5546875" style="371" customWidth="1"/>
    <col min="5386" max="5386" width="6.77734375" style="371" customWidth="1"/>
    <col min="5387" max="5387" width="8" style="371" customWidth="1"/>
    <col min="5388" max="5388" width="4" style="371" customWidth="1"/>
    <col min="5389" max="5389" width="6.33203125" style="371" customWidth="1"/>
    <col min="5390" max="5390" width="6.88671875" style="371" customWidth="1"/>
    <col min="5391" max="5391" width="5.77734375" style="371" customWidth="1"/>
    <col min="5392" max="5392" width="4.6640625" style="371" customWidth="1"/>
    <col min="5393" max="5393" width="5.6640625" style="371" customWidth="1"/>
    <col min="5394" max="5394" width="5" style="371" customWidth="1"/>
    <col min="5395" max="5395" width="4.5546875" style="371" customWidth="1"/>
    <col min="5396" max="5396" width="4.109375" style="371" customWidth="1"/>
    <col min="5397" max="5397" width="4.6640625" style="371" customWidth="1"/>
    <col min="5398" max="5399" width="6" style="371" customWidth="1"/>
    <col min="5400" max="5400" width="5.5546875" style="371" customWidth="1"/>
    <col min="5401" max="5401" width="5.6640625" style="371" customWidth="1"/>
    <col min="5402" max="5402" width="5.21875" style="371" customWidth="1"/>
    <col min="5403" max="5403" width="6.44140625" style="371" customWidth="1"/>
    <col min="5404" max="5404" width="5.44140625" style="371" customWidth="1"/>
    <col min="5405" max="5405" width="4.77734375" style="371" customWidth="1"/>
    <col min="5406" max="5406" width="5" style="371" customWidth="1"/>
    <col min="5407" max="5407" width="6.109375" style="371" customWidth="1"/>
    <col min="5408" max="5408" width="5.88671875" style="371" customWidth="1"/>
    <col min="5409" max="5409" width="4.109375" style="371" customWidth="1"/>
    <col min="5410" max="5410" width="4.77734375" style="371" customWidth="1"/>
    <col min="5411" max="5411" width="3.6640625" style="371" customWidth="1"/>
    <col min="5412" max="5412" width="5.109375" style="371" customWidth="1"/>
    <col min="5413" max="5415" width="8.88671875" style="371"/>
    <col min="5416" max="5416" width="7.109375" style="371" customWidth="1"/>
    <col min="5417" max="5627" width="8.88671875" style="371"/>
    <col min="5628" max="5628" width="9.88671875" style="371" customWidth="1"/>
    <col min="5629" max="5629" width="6.109375" style="371" customWidth="1"/>
    <col min="5630" max="5630" width="5.88671875" style="371" customWidth="1"/>
    <col min="5631" max="5631" width="6" style="371" customWidth="1"/>
    <col min="5632" max="5632" width="6.77734375" style="371" customWidth="1"/>
    <col min="5633" max="5633" width="9.21875" style="371" customWidth="1"/>
    <col min="5634" max="5634" width="9" style="371" customWidth="1"/>
    <col min="5635" max="5635" width="8.77734375" style="371" customWidth="1"/>
    <col min="5636" max="5636" width="7.33203125" style="371" bestFit="1" customWidth="1"/>
    <col min="5637" max="5637" width="9" style="371" bestFit="1" customWidth="1"/>
    <col min="5638" max="5638" width="9.44140625" style="371" bestFit="1" customWidth="1"/>
    <col min="5639" max="5639" width="9.88671875" style="371" bestFit="1" customWidth="1"/>
    <col min="5640" max="5640" width="7.33203125" style="371" bestFit="1" customWidth="1"/>
    <col min="5641" max="5641" width="5.5546875" style="371" customWidth="1"/>
    <col min="5642" max="5642" width="6.77734375" style="371" customWidth="1"/>
    <col min="5643" max="5643" width="8" style="371" customWidth="1"/>
    <col min="5644" max="5644" width="4" style="371" customWidth="1"/>
    <col min="5645" max="5645" width="6.33203125" style="371" customWidth="1"/>
    <col min="5646" max="5646" width="6.88671875" style="371" customWidth="1"/>
    <col min="5647" max="5647" width="5.77734375" style="371" customWidth="1"/>
    <col min="5648" max="5648" width="4.6640625" style="371" customWidth="1"/>
    <col min="5649" max="5649" width="5.6640625" style="371" customWidth="1"/>
    <col min="5650" max="5650" width="5" style="371" customWidth="1"/>
    <col min="5651" max="5651" width="4.5546875" style="371" customWidth="1"/>
    <col min="5652" max="5652" width="4.109375" style="371" customWidth="1"/>
    <col min="5653" max="5653" width="4.6640625" style="371" customWidth="1"/>
    <col min="5654" max="5655" width="6" style="371" customWidth="1"/>
    <col min="5656" max="5656" width="5.5546875" style="371" customWidth="1"/>
    <col min="5657" max="5657" width="5.6640625" style="371" customWidth="1"/>
    <col min="5658" max="5658" width="5.21875" style="371" customWidth="1"/>
    <col min="5659" max="5659" width="6.44140625" style="371" customWidth="1"/>
    <col min="5660" max="5660" width="5.44140625" style="371" customWidth="1"/>
    <col min="5661" max="5661" width="4.77734375" style="371" customWidth="1"/>
    <col min="5662" max="5662" width="5" style="371" customWidth="1"/>
    <col min="5663" max="5663" width="6.109375" style="371" customWidth="1"/>
    <col min="5664" max="5664" width="5.88671875" style="371" customWidth="1"/>
    <col min="5665" max="5665" width="4.109375" style="371" customWidth="1"/>
    <col min="5666" max="5666" width="4.77734375" style="371" customWidth="1"/>
    <col min="5667" max="5667" width="3.6640625" style="371" customWidth="1"/>
    <col min="5668" max="5668" width="5.109375" style="371" customWidth="1"/>
    <col min="5669" max="5671" width="8.88671875" style="371"/>
    <col min="5672" max="5672" width="7.109375" style="371" customWidth="1"/>
    <col min="5673" max="5883" width="8.88671875" style="371"/>
    <col min="5884" max="5884" width="9.88671875" style="371" customWidth="1"/>
    <col min="5885" max="5885" width="6.109375" style="371" customWidth="1"/>
    <col min="5886" max="5886" width="5.88671875" style="371" customWidth="1"/>
    <col min="5887" max="5887" width="6" style="371" customWidth="1"/>
    <col min="5888" max="5888" width="6.77734375" style="371" customWidth="1"/>
    <col min="5889" max="5889" width="9.21875" style="371" customWidth="1"/>
    <col min="5890" max="5890" width="9" style="371" customWidth="1"/>
    <col min="5891" max="5891" width="8.77734375" style="371" customWidth="1"/>
    <col min="5892" max="5892" width="7.33203125" style="371" bestFit="1" customWidth="1"/>
    <col min="5893" max="5893" width="9" style="371" bestFit="1" customWidth="1"/>
    <col min="5894" max="5894" width="9.44140625" style="371" bestFit="1" customWidth="1"/>
    <col min="5895" max="5895" width="9.88671875" style="371" bestFit="1" customWidth="1"/>
    <col min="5896" max="5896" width="7.33203125" style="371" bestFit="1" customWidth="1"/>
    <col min="5897" max="5897" width="5.5546875" style="371" customWidth="1"/>
    <col min="5898" max="5898" width="6.77734375" style="371" customWidth="1"/>
    <col min="5899" max="5899" width="8" style="371" customWidth="1"/>
    <col min="5900" max="5900" width="4" style="371" customWidth="1"/>
    <col min="5901" max="5901" width="6.33203125" style="371" customWidth="1"/>
    <col min="5902" max="5902" width="6.88671875" style="371" customWidth="1"/>
    <col min="5903" max="5903" width="5.77734375" style="371" customWidth="1"/>
    <col min="5904" max="5904" width="4.6640625" style="371" customWidth="1"/>
    <col min="5905" max="5905" width="5.6640625" style="371" customWidth="1"/>
    <col min="5906" max="5906" width="5" style="371" customWidth="1"/>
    <col min="5907" max="5907" width="4.5546875" style="371" customWidth="1"/>
    <col min="5908" max="5908" width="4.109375" style="371" customWidth="1"/>
    <col min="5909" max="5909" width="4.6640625" style="371" customWidth="1"/>
    <col min="5910" max="5911" width="6" style="371" customWidth="1"/>
    <col min="5912" max="5912" width="5.5546875" style="371" customWidth="1"/>
    <col min="5913" max="5913" width="5.6640625" style="371" customWidth="1"/>
    <col min="5914" max="5914" width="5.21875" style="371" customWidth="1"/>
    <col min="5915" max="5915" width="6.44140625" style="371" customWidth="1"/>
    <col min="5916" max="5916" width="5.44140625" style="371" customWidth="1"/>
    <col min="5917" max="5917" width="4.77734375" style="371" customWidth="1"/>
    <col min="5918" max="5918" width="5" style="371" customWidth="1"/>
    <col min="5919" max="5919" width="6.109375" style="371" customWidth="1"/>
    <col min="5920" max="5920" width="5.88671875" style="371" customWidth="1"/>
    <col min="5921" max="5921" width="4.109375" style="371" customWidth="1"/>
    <col min="5922" max="5922" width="4.77734375" style="371" customWidth="1"/>
    <col min="5923" max="5923" width="3.6640625" style="371" customWidth="1"/>
    <col min="5924" max="5924" width="5.109375" style="371" customWidth="1"/>
    <col min="5925" max="5927" width="8.88671875" style="371"/>
    <col min="5928" max="5928" width="7.109375" style="371" customWidth="1"/>
    <col min="5929" max="6139" width="8.88671875" style="371"/>
    <col min="6140" max="6140" width="9.88671875" style="371" customWidth="1"/>
    <col min="6141" max="6141" width="6.109375" style="371" customWidth="1"/>
    <col min="6142" max="6142" width="5.88671875" style="371" customWidth="1"/>
    <col min="6143" max="6143" width="6" style="371" customWidth="1"/>
    <col min="6144" max="6144" width="6.77734375" style="371" customWidth="1"/>
    <col min="6145" max="6145" width="9.21875" style="371" customWidth="1"/>
    <col min="6146" max="6146" width="9" style="371" customWidth="1"/>
    <col min="6147" max="6147" width="8.77734375" style="371" customWidth="1"/>
    <col min="6148" max="6148" width="7.33203125" style="371" bestFit="1" customWidth="1"/>
    <col min="6149" max="6149" width="9" style="371" bestFit="1" customWidth="1"/>
    <col min="6150" max="6150" width="9.44140625" style="371" bestFit="1" customWidth="1"/>
    <col min="6151" max="6151" width="9.88671875" style="371" bestFit="1" customWidth="1"/>
    <col min="6152" max="6152" width="7.33203125" style="371" bestFit="1" customWidth="1"/>
    <col min="6153" max="6153" width="5.5546875" style="371" customWidth="1"/>
    <col min="6154" max="6154" width="6.77734375" style="371" customWidth="1"/>
    <col min="6155" max="6155" width="8" style="371" customWidth="1"/>
    <col min="6156" max="6156" width="4" style="371" customWidth="1"/>
    <col min="6157" max="6157" width="6.33203125" style="371" customWidth="1"/>
    <col min="6158" max="6158" width="6.88671875" style="371" customWidth="1"/>
    <col min="6159" max="6159" width="5.77734375" style="371" customWidth="1"/>
    <col min="6160" max="6160" width="4.6640625" style="371" customWidth="1"/>
    <col min="6161" max="6161" width="5.6640625" style="371" customWidth="1"/>
    <col min="6162" max="6162" width="5" style="371" customWidth="1"/>
    <col min="6163" max="6163" width="4.5546875" style="371" customWidth="1"/>
    <col min="6164" max="6164" width="4.109375" style="371" customWidth="1"/>
    <col min="6165" max="6165" width="4.6640625" style="371" customWidth="1"/>
    <col min="6166" max="6167" width="6" style="371" customWidth="1"/>
    <col min="6168" max="6168" width="5.5546875" style="371" customWidth="1"/>
    <col min="6169" max="6169" width="5.6640625" style="371" customWidth="1"/>
    <col min="6170" max="6170" width="5.21875" style="371" customWidth="1"/>
    <col min="6171" max="6171" width="6.44140625" style="371" customWidth="1"/>
    <col min="6172" max="6172" width="5.44140625" style="371" customWidth="1"/>
    <col min="6173" max="6173" width="4.77734375" style="371" customWidth="1"/>
    <col min="6174" max="6174" width="5" style="371" customWidth="1"/>
    <col min="6175" max="6175" width="6.109375" style="371" customWidth="1"/>
    <col min="6176" max="6176" width="5.88671875" style="371" customWidth="1"/>
    <col min="6177" max="6177" width="4.109375" style="371" customWidth="1"/>
    <col min="6178" max="6178" width="4.77734375" style="371" customWidth="1"/>
    <col min="6179" max="6179" width="3.6640625" style="371" customWidth="1"/>
    <col min="6180" max="6180" width="5.109375" style="371" customWidth="1"/>
    <col min="6181" max="6183" width="8.88671875" style="371"/>
    <col min="6184" max="6184" width="7.109375" style="371" customWidth="1"/>
    <col min="6185" max="6395" width="8.88671875" style="371"/>
    <col min="6396" max="6396" width="9.88671875" style="371" customWidth="1"/>
    <col min="6397" max="6397" width="6.109375" style="371" customWidth="1"/>
    <col min="6398" max="6398" width="5.88671875" style="371" customWidth="1"/>
    <col min="6399" max="6399" width="6" style="371" customWidth="1"/>
    <col min="6400" max="6400" width="6.77734375" style="371" customWidth="1"/>
    <col min="6401" max="6401" width="9.21875" style="371" customWidth="1"/>
    <col min="6402" max="6402" width="9" style="371" customWidth="1"/>
    <col min="6403" max="6403" width="8.77734375" style="371" customWidth="1"/>
    <col min="6404" max="6404" width="7.33203125" style="371" bestFit="1" customWidth="1"/>
    <col min="6405" max="6405" width="9" style="371" bestFit="1" customWidth="1"/>
    <col min="6406" max="6406" width="9.44140625" style="371" bestFit="1" customWidth="1"/>
    <col min="6407" max="6407" width="9.88671875" style="371" bestFit="1" customWidth="1"/>
    <col min="6408" max="6408" width="7.33203125" style="371" bestFit="1" customWidth="1"/>
    <col min="6409" max="6409" width="5.5546875" style="371" customWidth="1"/>
    <col min="6410" max="6410" width="6.77734375" style="371" customWidth="1"/>
    <col min="6411" max="6411" width="8" style="371" customWidth="1"/>
    <col min="6412" max="6412" width="4" style="371" customWidth="1"/>
    <col min="6413" max="6413" width="6.33203125" style="371" customWidth="1"/>
    <col min="6414" max="6414" width="6.88671875" style="371" customWidth="1"/>
    <col min="6415" max="6415" width="5.77734375" style="371" customWidth="1"/>
    <col min="6416" max="6416" width="4.6640625" style="371" customWidth="1"/>
    <col min="6417" max="6417" width="5.6640625" style="371" customWidth="1"/>
    <col min="6418" max="6418" width="5" style="371" customWidth="1"/>
    <col min="6419" max="6419" width="4.5546875" style="371" customWidth="1"/>
    <col min="6420" max="6420" width="4.109375" style="371" customWidth="1"/>
    <col min="6421" max="6421" width="4.6640625" style="371" customWidth="1"/>
    <col min="6422" max="6423" width="6" style="371" customWidth="1"/>
    <col min="6424" max="6424" width="5.5546875" style="371" customWidth="1"/>
    <col min="6425" max="6425" width="5.6640625" style="371" customWidth="1"/>
    <col min="6426" max="6426" width="5.21875" style="371" customWidth="1"/>
    <col min="6427" max="6427" width="6.44140625" style="371" customWidth="1"/>
    <col min="6428" max="6428" width="5.44140625" style="371" customWidth="1"/>
    <col min="6429" max="6429" width="4.77734375" style="371" customWidth="1"/>
    <col min="6430" max="6430" width="5" style="371" customWidth="1"/>
    <col min="6431" max="6431" width="6.109375" style="371" customWidth="1"/>
    <col min="6432" max="6432" width="5.88671875" style="371" customWidth="1"/>
    <col min="6433" max="6433" width="4.109375" style="371" customWidth="1"/>
    <col min="6434" max="6434" width="4.77734375" style="371" customWidth="1"/>
    <col min="6435" max="6435" width="3.6640625" style="371" customWidth="1"/>
    <col min="6436" max="6436" width="5.109375" style="371" customWidth="1"/>
    <col min="6437" max="6439" width="8.88671875" style="371"/>
    <col min="6440" max="6440" width="7.109375" style="371" customWidth="1"/>
    <col min="6441" max="6651" width="8.88671875" style="371"/>
    <col min="6652" max="6652" width="9.88671875" style="371" customWidth="1"/>
    <col min="6653" max="6653" width="6.109375" style="371" customWidth="1"/>
    <col min="6654" max="6654" width="5.88671875" style="371" customWidth="1"/>
    <col min="6655" max="6655" width="6" style="371" customWidth="1"/>
    <col min="6656" max="6656" width="6.77734375" style="371" customWidth="1"/>
    <col min="6657" max="6657" width="9.21875" style="371" customWidth="1"/>
    <col min="6658" max="6658" width="9" style="371" customWidth="1"/>
    <col min="6659" max="6659" width="8.77734375" style="371" customWidth="1"/>
    <col min="6660" max="6660" width="7.33203125" style="371" bestFit="1" customWidth="1"/>
    <col min="6661" max="6661" width="9" style="371" bestFit="1" customWidth="1"/>
    <col min="6662" max="6662" width="9.44140625" style="371" bestFit="1" customWidth="1"/>
    <col min="6663" max="6663" width="9.88671875" style="371" bestFit="1" customWidth="1"/>
    <col min="6664" max="6664" width="7.33203125" style="371" bestFit="1" customWidth="1"/>
    <col min="6665" max="6665" width="5.5546875" style="371" customWidth="1"/>
    <col min="6666" max="6666" width="6.77734375" style="371" customWidth="1"/>
    <col min="6667" max="6667" width="8" style="371" customWidth="1"/>
    <col min="6668" max="6668" width="4" style="371" customWidth="1"/>
    <col min="6669" max="6669" width="6.33203125" style="371" customWidth="1"/>
    <col min="6670" max="6670" width="6.88671875" style="371" customWidth="1"/>
    <col min="6671" max="6671" width="5.77734375" style="371" customWidth="1"/>
    <col min="6672" max="6672" width="4.6640625" style="371" customWidth="1"/>
    <col min="6673" max="6673" width="5.6640625" style="371" customWidth="1"/>
    <col min="6674" max="6674" width="5" style="371" customWidth="1"/>
    <col min="6675" max="6675" width="4.5546875" style="371" customWidth="1"/>
    <col min="6676" max="6676" width="4.109375" style="371" customWidth="1"/>
    <col min="6677" max="6677" width="4.6640625" style="371" customWidth="1"/>
    <col min="6678" max="6679" width="6" style="371" customWidth="1"/>
    <col min="6680" max="6680" width="5.5546875" style="371" customWidth="1"/>
    <col min="6681" max="6681" width="5.6640625" style="371" customWidth="1"/>
    <col min="6682" max="6682" width="5.21875" style="371" customWidth="1"/>
    <col min="6683" max="6683" width="6.44140625" style="371" customWidth="1"/>
    <col min="6684" max="6684" width="5.44140625" style="371" customWidth="1"/>
    <col min="6685" max="6685" width="4.77734375" style="371" customWidth="1"/>
    <col min="6686" max="6686" width="5" style="371" customWidth="1"/>
    <col min="6687" max="6687" width="6.109375" style="371" customWidth="1"/>
    <col min="6688" max="6688" width="5.88671875" style="371" customWidth="1"/>
    <col min="6689" max="6689" width="4.109375" style="371" customWidth="1"/>
    <col min="6690" max="6690" width="4.77734375" style="371" customWidth="1"/>
    <col min="6691" max="6691" width="3.6640625" style="371" customWidth="1"/>
    <col min="6692" max="6692" width="5.109375" style="371" customWidth="1"/>
    <col min="6693" max="6695" width="8.88671875" style="371"/>
    <col min="6696" max="6696" width="7.109375" style="371" customWidth="1"/>
    <col min="6697" max="6907" width="8.88671875" style="371"/>
    <col min="6908" max="6908" width="9.88671875" style="371" customWidth="1"/>
    <col min="6909" max="6909" width="6.109375" style="371" customWidth="1"/>
    <col min="6910" max="6910" width="5.88671875" style="371" customWidth="1"/>
    <col min="6911" max="6911" width="6" style="371" customWidth="1"/>
    <col min="6912" max="6912" width="6.77734375" style="371" customWidth="1"/>
    <col min="6913" max="6913" width="9.21875" style="371" customWidth="1"/>
    <col min="6914" max="6914" width="9" style="371" customWidth="1"/>
    <col min="6915" max="6915" width="8.77734375" style="371" customWidth="1"/>
    <col min="6916" max="6916" width="7.33203125" style="371" bestFit="1" customWidth="1"/>
    <col min="6917" max="6917" width="9" style="371" bestFit="1" customWidth="1"/>
    <col min="6918" max="6918" width="9.44140625" style="371" bestFit="1" customWidth="1"/>
    <col min="6919" max="6919" width="9.88671875" style="371" bestFit="1" customWidth="1"/>
    <col min="6920" max="6920" width="7.33203125" style="371" bestFit="1" customWidth="1"/>
    <col min="6921" max="6921" width="5.5546875" style="371" customWidth="1"/>
    <col min="6922" max="6922" width="6.77734375" style="371" customWidth="1"/>
    <col min="6923" max="6923" width="8" style="371" customWidth="1"/>
    <col min="6924" max="6924" width="4" style="371" customWidth="1"/>
    <col min="6925" max="6925" width="6.33203125" style="371" customWidth="1"/>
    <col min="6926" max="6926" width="6.88671875" style="371" customWidth="1"/>
    <col min="6927" max="6927" width="5.77734375" style="371" customWidth="1"/>
    <col min="6928" max="6928" width="4.6640625" style="371" customWidth="1"/>
    <col min="6929" max="6929" width="5.6640625" style="371" customWidth="1"/>
    <col min="6930" max="6930" width="5" style="371" customWidth="1"/>
    <col min="6931" max="6931" width="4.5546875" style="371" customWidth="1"/>
    <col min="6932" max="6932" width="4.109375" style="371" customWidth="1"/>
    <col min="6933" max="6933" width="4.6640625" style="371" customWidth="1"/>
    <col min="6934" max="6935" width="6" style="371" customWidth="1"/>
    <col min="6936" max="6936" width="5.5546875" style="371" customWidth="1"/>
    <col min="6937" max="6937" width="5.6640625" style="371" customWidth="1"/>
    <col min="6938" max="6938" width="5.21875" style="371" customWidth="1"/>
    <col min="6939" max="6939" width="6.44140625" style="371" customWidth="1"/>
    <col min="6940" max="6940" width="5.44140625" style="371" customWidth="1"/>
    <col min="6941" max="6941" width="4.77734375" style="371" customWidth="1"/>
    <col min="6942" max="6942" width="5" style="371" customWidth="1"/>
    <col min="6943" max="6943" width="6.109375" style="371" customWidth="1"/>
    <col min="6944" max="6944" width="5.88671875" style="371" customWidth="1"/>
    <col min="6945" max="6945" width="4.109375" style="371" customWidth="1"/>
    <col min="6946" max="6946" width="4.77734375" style="371" customWidth="1"/>
    <col min="6947" max="6947" width="3.6640625" style="371" customWidth="1"/>
    <col min="6948" max="6948" width="5.109375" style="371" customWidth="1"/>
    <col min="6949" max="6951" width="8.88671875" style="371"/>
    <col min="6952" max="6952" width="7.109375" style="371" customWidth="1"/>
    <col min="6953" max="7163" width="8.88671875" style="371"/>
    <col min="7164" max="7164" width="9.88671875" style="371" customWidth="1"/>
    <col min="7165" max="7165" width="6.109375" style="371" customWidth="1"/>
    <col min="7166" max="7166" width="5.88671875" style="371" customWidth="1"/>
    <col min="7167" max="7167" width="6" style="371" customWidth="1"/>
    <col min="7168" max="7168" width="6.77734375" style="371" customWidth="1"/>
    <col min="7169" max="7169" width="9.21875" style="371" customWidth="1"/>
    <col min="7170" max="7170" width="9" style="371" customWidth="1"/>
    <col min="7171" max="7171" width="8.77734375" style="371" customWidth="1"/>
    <col min="7172" max="7172" width="7.33203125" style="371" bestFit="1" customWidth="1"/>
    <col min="7173" max="7173" width="9" style="371" bestFit="1" customWidth="1"/>
    <col min="7174" max="7174" width="9.44140625" style="371" bestFit="1" customWidth="1"/>
    <col min="7175" max="7175" width="9.88671875" style="371" bestFit="1" customWidth="1"/>
    <col min="7176" max="7176" width="7.33203125" style="371" bestFit="1" customWidth="1"/>
    <col min="7177" max="7177" width="5.5546875" style="371" customWidth="1"/>
    <col min="7178" max="7178" width="6.77734375" style="371" customWidth="1"/>
    <col min="7179" max="7179" width="8" style="371" customWidth="1"/>
    <col min="7180" max="7180" width="4" style="371" customWidth="1"/>
    <col min="7181" max="7181" width="6.33203125" style="371" customWidth="1"/>
    <col min="7182" max="7182" width="6.88671875" style="371" customWidth="1"/>
    <col min="7183" max="7183" width="5.77734375" style="371" customWidth="1"/>
    <col min="7184" max="7184" width="4.6640625" style="371" customWidth="1"/>
    <col min="7185" max="7185" width="5.6640625" style="371" customWidth="1"/>
    <col min="7186" max="7186" width="5" style="371" customWidth="1"/>
    <col min="7187" max="7187" width="4.5546875" style="371" customWidth="1"/>
    <col min="7188" max="7188" width="4.109375" style="371" customWidth="1"/>
    <col min="7189" max="7189" width="4.6640625" style="371" customWidth="1"/>
    <col min="7190" max="7191" width="6" style="371" customWidth="1"/>
    <col min="7192" max="7192" width="5.5546875" style="371" customWidth="1"/>
    <col min="7193" max="7193" width="5.6640625" style="371" customWidth="1"/>
    <col min="7194" max="7194" width="5.21875" style="371" customWidth="1"/>
    <col min="7195" max="7195" width="6.44140625" style="371" customWidth="1"/>
    <col min="7196" max="7196" width="5.44140625" style="371" customWidth="1"/>
    <col min="7197" max="7197" width="4.77734375" style="371" customWidth="1"/>
    <col min="7198" max="7198" width="5" style="371" customWidth="1"/>
    <col min="7199" max="7199" width="6.109375" style="371" customWidth="1"/>
    <col min="7200" max="7200" width="5.88671875" style="371" customWidth="1"/>
    <col min="7201" max="7201" width="4.109375" style="371" customWidth="1"/>
    <col min="7202" max="7202" width="4.77734375" style="371" customWidth="1"/>
    <col min="7203" max="7203" width="3.6640625" style="371" customWidth="1"/>
    <col min="7204" max="7204" width="5.109375" style="371" customWidth="1"/>
    <col min="7205" max="7207" width="8.88671875" style="371"/>
    <col min="7208" max="7208" width="7.109375" style="371" customWidth="1"/>
    <col min="7209" max="7419" width="8.88671875" style="371"/>
    <col min="7420" max="7420" width="9.88671875" style="371" customWidth="1"/>
    <col min="7421" max="7421" width="6.109375" style="371" customWidth="1"/>
    <col min="7422" max="7422" width="5.88671875" style="371" customWidth="1"/>
    <col min="7423" max="7423" width="6" style="371" customWidth="1"/>
    <col min="7424" max="7424" width="6.77734375" style="371" customWidth="1"/>
    <col min="7425" max="7425" width="9.21875" style="371" customWidth="1"/>
    <col min="7426" max="7426" width="9" style="371" customWidth="1"/>
    <col min="7427" max="7427" width="8.77734375" style="371" customWidth="1"/>
    <col min="7428" max="7428" width="7.33203125" style="371" bestFit="1" customWidth="1"/>
    <col min="7429" max="7429" width="9" style="371" bestFit="1" customWidth="1"/>
    <col min="7430" max="7430" width="9.44140625" style="371" bestFit="1" customWidth="1"/>
    <col min="7431" max="7431" width="9.88671875" style="371" bestFit="1" customWidth="1"/>
    <col min="7432" max="7432" width="7.33203125" style="371" bestFit="1" customWidth="1"/>
    <col min="7433" max="7433" width="5.5546875" style="371" customWidth="1"/>
    <col min="7434" max="7434" width="6.77734375" style="371" customWidth="1"/>
    <col min="7435" max="7435" width="8" style="371" customWidth="1"/>
    <col min="7436" max="7436" width="4" style="371" customWidth="1"/>
    <col min="7437" max="7437" width="6.33203125" style="371" customWidth="1"/>
    <col min="7438" max="7438" width="6.88671875" style="371" customWidth="1"/>
    <col min="7439" max="7439" width="5.77734375" style="371" customWidth="1"/>
    <col min="7440" max="7440" width="4.6640625" style="371" customWidth="1"/>
    <col min="7441" max="7441" width="5.6640625" style="371" customWidth="1"/>
    <col min="7442" max="7442" width="5" style="371" customWidth="1"/>
    <col min="7443" max="7443" width="4.5546875" style="371" customWidth="1"/>
    <col min="7444" max="7444" width="4.109375" style="371" customWidth="1"/>
    <col min="7445" max="7445" width="4.6640625" style="371" customWidth="1"/>
    <col min="7446" max="7447" width="6" style="371" customWidth="1"/>
    <col min="7448" max="7448" width="5.5546875" style="371" customWidth="1"/>
    <col min="7449" max="7449" width="5.6640625" style="371" customWidth="1"/>
    <col min="7450" max="7450" width="5.21875" style="371" customWidth="1"/>
    <col min="7451" max="7451" width="6.44140625" style="371" customWidth="1"/>
    <col min="7452" max="7452" width="5.44140625" style="371" customWidth="1"/>
    <col min="7453" max="7453" width="4.77734375" style="371" customWidth="1"/>
    <col min="7454" max="7454" width="5" style="371" customWidth="1"/>
    <col min="7455" max="7455" width="6.109375" style="371" customWidth="1"/>
    <col min="7456" max="7456" width="5.88671875" style="371" customWidth="1"/>
    <col min="7457" max="7457" width="4.109375" style="371" customWidth="1"/>
    <col min="7458" max="7458" width="4.77734375" style="371" customWidth="1"/>
    <col min="7459" max="7459" width="3.6640625" style="371" customWidth="1"/>
    <col min="7460" max="7460" width="5.109375" style="371" customWidth="1"/>
    <col min="7461" max="7463" width="8.88671875" style="371"/>
    <col min="7464" max="7464" width="7.109375" style="371" customWidth="1"/>
    <col min="7465" max="7675" width="8.88671875" style="371"/>
    <col min="7676" max="7676" width="9.88671875" style="371" customWidth="1"/>
    <col min="7677" max="7677" width="6.109375" style="371" customWidth="1"/>
    <col min="7678" max="7678" width="5.88671875" style="371" customWidth="1"/>
    <col min="7679" max="7679" width="6" style="371" customWidth="1"/>
    <col min="7680" max="7680" width="6.77734375" style="371" customWidth="1"/>
    <col min="7681" max="7681" width="9.21875" style="371" customWidth="1"/>
    <col min="7682" max="7682" width="9" style="371" customWidth="1"/>
    <col min="7683" max="7683" width="8.77734375" style="371" customWidth="1"/>
    <col min="7684" max="7684" width="7.33203125" style="371" bestFit="1" customWidth="1"/>
    <col min="7685" max="7685" width="9" style="371" bestFit="1" customWidth="1"/>
    <col min="7686" max="7686" width="9.44140625" style="371" bestFit="1" customWidth="1"/>
    <col min="7687" max="7687" width="9.88671875" style="371" bestFit="1" customWidth="1"/>
    <col min="7688" max="7688" width="7.33203125" style="371" bestFit="1" customWidth="1"/>
    <col min="7689" max="7689" width="5.5546875" style="371" customWidth="1"/>
    <col min="7690" max="7690" width="6.77734375" style="371" customWidth="1"/>
    <col min="7691" max="7691" width="8" style="371" customWidth="1"/>
    <col min="7692" max="7692" width="4" style="371" customWidth="1"/>
    <col min="7693" max="7693" width="6.33203125" style="371" customWidth="1"/>
    <col min="7694" max="7694" width="6.88671875" style="371" customWidth="1"/>
    <col min="7695" max="7695" width="5.77734375" style="371" customWidth="1"/>
    <col min="7696" max="7696" width="4.6640625" style="371" customWidth="1"/>
    <col min="7697" max="7697" width="5.6640625" style="371" customWidth="1"/>
    <col min="7698" max="7698" width="5" style="371" customWidth="1"/>
    <col min="7699" max="7699" width="4.5546875" style="371" customWidth="1"/>
    <col min="7700" max="7700" width="4.109375" style="371" customWidth="1"/>
    <col min="7701" max="7701" width="4.6640625" style="371" customWidth="1"/>
    <col min="7702" max="7703" width="6" style="371" customWidth="1"/>
    <col min="7704" max="7704" width="5.5546875" style="371" customWidth="1"/>
    <col min="7705" max="7705" width="5.6640625" style="371" customWidth="1"/>
    <col min="7706" max="7706" width="5.21875" style="371" customWidth="1"/>
    <col min="7707" max="7707" width="6.44140625" style="371" customWidth="1"/>
    <col min="7708" max="7708" width="5.44140625" style="371" customWidth="1"/>
    <col min="7709" max="7709" width="4.77734375" style="371" customWidth="1"/>
    <col min="7710" max="7710" width="5" style="371" customWidth="1"/>
    <col min="7711" max="7711" width="6.109375" style="371" customWidth="1"/>
    <col min="7712" max="7712" width="5.88671875" style="371" customWidth="1"/>
    <col min="7713" max="7713" width="4.109375" style="371" customWidth="1"/>
    <col min="7714" max="7714" width="4.77734375" style="371" customWidth="1"/>
    <col min="7715" max="7715" width="3.6640625" style="371" customWidth="1"/>
    <col min="7716" max="7716" width="5.109375" style="371" customWidth="1"/>
    <col min="7717" max="7719" width="8.88671875" style="371"/>
    <col min="7720" max="7720" width="7.109375" style="371" customWidth="1"/>
    <col min="7721" max="7931" width="8.88671875" style="371"/>
    <col min="7932" max="7932" width="9.88671875" style="371" customWidth="1"/>
    <col min="7933" max="7933" width="6.109375" style="371" customWidth="1"/>
    <col min="7934" max="7934" width="5.88671875" style="371" customWidth="1"/>
    <col min="7935" max="7935" width="6" style="371" customWidth="1"/>
    <col min="7936" max="7936" width="6.77734375" style="371" customWidth="1"/>
    <col min="7937" max="7937" width="9.21875" style="371" customWidth="1"/>
    <col min="7938" max="7938" width="9" style="371" customWidth="1"/>
    <col min="7939" max="7939" width="8.77734375" style="371" customWidth="1"/>
    <col min="7940" max="7940" width="7.33203125" style="371" bestFit="1" customWidth="1"/>
    <col min="7941" max="7941" width="9" style="371" bestFit="1" customWidth="1"/>
    <col min="7942" max="7942" width="9.44140625" style="371" bestFit="1" customWidth="1"/>
    <col min="7943" max="7943" width="9.88671875" style="371" bestFit="1" customWidth="1"/>
    <col min="7944" max="7944" width="7.33203125" style="371" bestFit="1" customWidth="1"/>
    <col min="7945" max="7945" width="5.5546875" style="371" customWidth="1"/>
    <col min="7946" max="7946" width="6.77734375" style="371" customWidth="1"/>
    <col min="7947" max="7947" width="8" style="371" customWidth="1"/>
    <col min="7948" max="7948" width="4" style="371" customWidth="1"/>
    <col min="7949" max="7949" width="6.33203125" style="371" customWidth="1"/>
    <col min="7950" max="7950" width="6.88671875" style="371" customWidth="1"/>
    <col min="7951" max="7951" width="5.77734375" style="371" customWidth="1"/>
    <col min="7952" max="7952" width="4.6640625" style="371" customWidth="1"/>
    <col min="7953" max="7953" width="5.6640625" style="371" customWidth="1"/>
    <col min="7954" max="7954" width="5" style="371" customWidth="1"/>
    <col min="7955" max="7955" width="4.5546875" style="371" customWidth="1"/>
    <col min="7956" max="7956" width="4.109375" style="371" customWidth="1"/>
    <col min="7957" max="7957" width="4.6640625" style="371" customWidth="1"/>
    <col min="7958" max="7959" width="6" style="371" customWidth="1"/>
    <col min="7960" max="7960" width="5.5546875" style="371" customWidth="1"/>
    <col min="7961" max="7961" width="5.6640625" style="371" customWidth="1"/>
    <col min="7962" max="7962" width="5.21875" style="371" customWidth="1"/>
    <col min="7963" max="7963" width="6.44140625" style="371" customWidth="1"/>
    <col min="7964" max="7964" width="5.44140625" style="371" customWidth="1"/>
    <col min="7965" max="7965" width="4.77734375" style="371" customWidth="1"/>
    <col min="7966" max="7966" width="5" style="371" customWidth="1"/>
    <col min="7967" max="7967" width="6.109375" style="371" customWidth="1"/>
    <col min="7968" max="7968" width="5.88671875" style="371" customWidth="1"/>
    <col min="7969" max="7969" width="4.109375" style="371" customWidth="1"/>
    <col min="7970" max="7970" width="4.77734375" style="371" customWidth="1"/>
    <col min="7971" max="7971" width="3.6640625" style="371" customWidth="1"/>
    <col min="7972" max="7972" width="5.109375" style="371" customWidth="1"/>
    <col min="7973" max="7975" width="8.88671875" style="371"/>
    <col min="7976" max="7976" width="7.109375" style="371" customWidth="1"/>
    <col min="7977" max="8187" width="8.88671875" style="371"/>
    <col min="8188" max="8188" width="9.88671875" style="371" customWidth="1"/>
    <col min="8189" max="8189" width="6.109375" style="371" customWidth="1"/>
    <col min="8190" max="8190" width="5.88671875" style="371" customWidth="1"/>
    <col min="8191" max="8191" width="6" style="371" customWidth="1"/>
    <col min="8192" max="8192" width="6.77734375" style="371" customWidth="1"/>
    <col min="8193" max="8193" width="9.21875" style="371" customWidth="1"/>
    <col min="8194" max="8194" width="9" style="371" customWidth="1"/>
    <col min="8195" max="8195" width="8.77734375" style="371" customWidth="1"/>
    <col min="8196" max="8196" width="7.33203125" style="371" bestFit="1" customWidth="1"/>
    <col min="8197" max="8197" width="9" style="371" bestFit="1" customWidth="1"/>
    <col min="8198" max="8198" width="9.44140625" style="371" bestFit="1" customWidth="1"/>
    <col min="8199" max="8199" width="9.88671875" style="371" bestFit="1" customWidth="1"/>
    <col min="8200" max="8200" width="7.33203125" style="371" bestFit="1" customWidth="1"/>
    <col min="8201" max="8201" width="5.5546875" style="371" customWidth="1"/>
    <col min="8202" max="8202" width="6.77734375" style="371" customWidth="1"/>
    <col min="8203" max="8203" width="8" style="371" customWidth="1"/>
    <col min="8204" max="8204" width="4" style="371" customWidth="1"/>
    <col min="8205" max="8205" width="6.33203125" style="371" customWidth="1"/>
    <col min="8206" max="8206" width="6.88671875" style="371" customWidth="1"/>
    <col min="8207" max="8207" width="5.77734375" style="371" customWidth="1"/>
    <col min="8208" max="8208" width="4.6640625" style="371" customWidth="1"/>
    <col min="8209" max="8209" width="5.6640625" style="371" customWidth="1"/>
    <col min="8210" max="8210" width="5" style="371" customWidth="1"/>
    <col min="8211" max="8211" width="4.5546875" style="371" customWidth="1"/>
    <col min="8212" max="8212" width="4.109375" style="371" customWidth="1"/>
    <col min="8213" max="8213" width="4.6640625" style="371" customWidth="1"/>
    <col min="8214" max="8215" width="6" style="371" customWidth="1"/>
    <col min="8216" max="8216" width="5.5546875" style="371" customWidth="1"/>
    <col min="8217" max="8217" width="5.6640625" style="371" customWidth="1"/>
    <col min="8218" max="8218" width="5.21875" style="371" customWidth="1"/>
    <col min="8219" max="8219" width="6.44140625" style="371" customWidth="1"/>
    <col min="8220" max="8220" width="5.44140625" style="371" customWidth="1"/>
    <col min="8221" max="8221" width="4.77734375" style="371" customWidth="1"/>
    <col min="8222" max="8222" width="5" style="371" customWidth="1"/>
    <col min="8223" max="8223" width="6.109375" style="371" customWidth="1"/>
    <col min="8224" max="8224" width="5.88671875" style="371" customWidth="1"/>
    <col min="8225" max="8225" width="4.109375" style="371" customWidth="1"/>
    <col min="8226" max="8226" width="4.77734375" style="371" customWidth="1"/>
    <col min="8227" max="8227" width="3.6640625" style="371" customWidth="1"/>
    <col min="8228" max="8228" width="5.109375" style="371" customWidth="1"/>
    <col min="8229" max="8231" width="8.88671875" style="371"/>
    <col min="8232" max="8232" width="7.109375" style="371" customWidth="1"/>
    <col min="8233" max="8443" width="8.88671875" style="371"/>
    <col min="8444" max="8444" width="9.88671875" style="371" customWidth="1"/>
    <col min="8445" max="8445" width="6.109375" style="371" customWidth="1"/>
    <col min="8446" max="8446" width="5.88671875" style="371" customWidth="1"/>
    <col min="8447" max="8447" width="6" style="371" customWidth="1"/>
    <col min="8448" max="8448" width="6.77734375" style="371" customWidth="1"/>
    <col min="8449" max="8449" width="9.21875" style="371" customWidth="1"/>
    <col min="8450" max="8450" width="9" style="371" customWidth="1"/>
    <col min="8451" max="8451" width="8.77734375" style="371" customWidth="1"/>
    <col min="8452" max="8452" width="7.33203125" style="371" bestFit="1" customWidth="1"/>
    <col min="8453" max="8453" width="9" style="371" bestFit="1" customWidth="1"/>
    <col min="8454" max="8454" width="9.44140625" style="371" bestFit="1" customWidth="1"/>
    <col min="8455" max="8455" width="9.88671875" style="371" bestFit="1" customWidth="1"/>
    <col min="8456" max="8456" width="7.33203125" style="371" bestFit="1" customWidth="1"/>
    <col min="8457" max="8457" width="5.5546875" style="371" customWidth="1"/>
    <col min="8458" max="8458" width="6.77734375" style="371" customWidth="1"/>
    <col min="8459" max="8459" width="8" style="371" customWidth="1"/>
    <col min="8460" max="8460" width="4" style="371" customWidth="1"/>
    <col min="8461" max="8461" width="6.33203125" style="371" customWidth="1"/>
    <col min="8462" max="8462" width="6.88671875" style="371" customWidth="1"/>
    <col min="8463" max="8463" width="5.77734375" style="371" customWidth="1"/>
    <col min="8464" max="8464" width="4.6640625" style="371" customWidth="1"/>
    <col min="8465" max="8465" width="5.6640625" style="371" customWidth="1"/>
    <col min="8466" max="8466" width="5" style="371" customWidth="1"/>
    <col min="8467" max="8467" width="4.5546875" style="371" customWidth="1"/>
    <col min="8468" max="8468" width="4.109375" style="371" customWidth="1"/>
    <col min="8469" max="8469" width="4.6640625" style="371" customWidth="1"/>
    <col min="8470" max="8471" width="6" style="371" customWidth="1"/>
    <col min="8472" max="8472" width="5.5546875" style="371" customWidth="1"/>
    <col min="8473" max="8473" width="5.6640625" style="371" customWidth="1"/>
    <col min="8474" max="8474" width="5.21875" style="371" customWidth="1"/>
    <col min="8475" max="8475" width="6.44140625" style="371" customWidth="1"/>
    <col min="8476" max="8476" width="5.44140625" style="371" customWidth="1"/>
    <col min="8477" max="8477" width="4.77734375" style="371" customWidth="1"/>
    <col min="8478" max="8478" width="5" style="371" customWidth="1"/>
    <col min="8479" max="8479" width="6.109375" style="371" customWidth="1"/>
    <col min="8480" max="8480" width="5.88671875" style="371" customWidth="1"/>
    <col min="8481" max="8481" width="4.109375" style="371" customWidth="1"/>
    <col min="8482" max="8482" width="4.77734375" style="371" customWidth="1"/>
    <col min="8483" max="8483" width="3.6640625" style="371" customWidth="1"/>
    <col min="8484" max="8484" width="5.109375" style="371" customWidth="1"/>
    <col min="8485" max="8487" width="8.88671875" style="371"/>
    <col min="8488" max="8488" width="7.109375" style="371" customWidth="1"/>
    <col min="8489" max="8699" width="8.88671875" style="371"/>
    <col min="8700" max="8700" width="9.88671875" style="371" customWidth="1"/>
    <col min="8701" max="8701" width="6.109375" style="371" customWidth="1"/>
    <col min="8702" max="8702" width="5.88671875" style="371" customWidth="1"/>
    <col min="8703" max="8703" width="6" style="371" customWidth="1"/>
    <col min="8704" max="8704" width="6.77734375" style="371" customWidth="1"/>
    <col min="8705" max="8705" width="9.21875" style="371" customWidth="1"/>
    <col min="8706" max="8706" width="9" style="371" customWidth="1"/>
    <col min="8707" max="8707" width="8.77734375" style="371" customWidth="1"/>
    <col min="8708" max="8708" width="7.33203125" style="371" bestFit="1" customWidth="1"/>
    <col min="8709" max="8709" width="9" style="371" bestFit="1" customWidth="1"/>
    <col min="8710" max="8710" width="9.44140625" style="371" bestFit="1" customWidth="1"/>
    <col min="8711" max="8711" width="9.88671875" style="371" bestFit="1" customWidth="1"/>
    <col min="8712" max="8712" width="7.33203125" style="371" bestFit="1" customWidth="1"/>
    <col min="8713" max="8713" width="5.5546875" style="371" customWidth="1"/>
    <col min="8714" max="8714" width="6.77734375" style="371" customWidth="1"/>
    <col min="8715" max="8715" width="8" style="371" customWidth="1"/>
    <col min="8716" max="8716" width="4" style="371" customWidth="1"/>
    <col min="8717" max="8717" width="6.33203125" style="371" customWidth="1"/>
    <col min="8718" max="8718" width="6.88671875" style="371" customWidth="1"/>
    <col min="8719" max="8719" width="5.77734375" style="371" customWidth="1"/>
    <col min="8720" max="8720" width="4.6640625" style="371" customWidth="1"/>
    <col min="8721" max="8721" width="5.6640625" style="371" customWidth="1"/>
    <col min="8722" max="8722" width="5" style="371" customWidth="1"/>
    <col min="8723" max="8723" width="4.5546875" style="371" customWidth="1"/>
    <col min="8724" max="8724" width="4.109375" style="371" customWidth="1"/>
    <col min="8725" max="8725" width="4.6640625" style="371" customWidth="1"/>
    <col min="8726" max="8727" width="6" style="371" customWidth="1"/>
    <col min="8728" max="8728" width="5.5546875" style="371" customWidth="1"/>
    <col min="8729" max="8729" width="5.6640625" style="371" customWidth="1"/>
    <col min="8730" max="8730" width="5.21875" style="371" customWidth="1"/>
    <col min="8731" max="8731" width="6.44140625" style="371" customWidth="1"/>
    <col min="8732" max="8732" width="5.44140625" style="371" customWidth="1"/>
    <col min="8733" max="8733" width="4.77734375" style="371" customWidth="1"/>
    <col min="8734" max="8734" width="5" style="371" customWidth="1"/>
    <col min="8735" max="8735" width="6.109375" style="371" customWidth="1"/>
    <col min="8736" max="8736" width="5.88671875" style="371" customWidth="1"/>
    <col min="8737" max="8737" width="4.109375" style="371" customWidth="1"/>
    <col min="8738" max="8738" width="4.77734375" style="371" customWidth="1"/>
    <col min="8739" max="8739" width="3.6640625" style="371" customWidth="1"/>
    <col min="8740" max="8740" width="5.109375" style="371" customWidth="1"/>
    <col min="8741" max="8743" width="8.88671875" style="371"/>
    <col min="8744" max="8744" width="7.109375" style="371" customWidth="1"/>
    <col min="8745" max="8955" width="8.88671875" style="371"/>
    <col min="8956" max="8956" width="9.88671875" style="371" customWidth="1"/>
    <col min="8957" max="8957" width="6.109375" style="371" customWidth="1"/>
    <col min="8958" max="8958" width="5.88671875" style="371" customWidth="1"/>
    <col min="8959" max="8959" width="6" style="371" customWidth="1"/>
    <col min="8960" max="8960" width="6.77734375" style="371" customWidth="1"/>
    <col min="8961" max="8961" width="9.21875" style="371" customWidth="1"/>
    <col min="8962" max="8962" width="9" style="371" customWidth="1"/>
    <col min="8963" max="8963" width="8.77734375" style="371" customWidth="1"/>
    <col min="8964" max="8964" width="7.33203125" style="371" bestFit="1" customWidth="1"/>
    <col min="8965" max="8965" width="9" style="371" bestFit="1" customWidth="1"/>
    <col min="8966" max="8966" width="9.44140625" style="371" bestFit="1" customWidth="1"/>
    <col min="8967" max="8967" width="9.88671875" style="371" bestFit="1" customWidth="1"/>
    <col min="8968" max="8968" width="7.33203125" style="371" bestFit="1" customWidth="1"/>
    <col min="8969" max="8969" width="5.5546875" style="371" customWidth="1"/>
    <col min="8970" max="8970" width="6.77734375" style="371" customWidth="1"/>
    <col min="8971" max="8971" width="8" style="371" customWidth="1"/>
    <col min="8972" max="8972" width="4" style="371" customWidth="1"/>
    <col min="8973" max="8973" width="6.33203125" style="371" customWidth="1"/>
    <col min="8974" max="8974" width="6.88671875" style="371" customWidth="1"/>
    <col min="8975" max="8975" width="5.77734375" style="371" customWidth="1"/>
    <col min="8976" max="8976" width="4.6640625" style="371" customWidth="1"/>
    <col min="8977" max="8977" width="5.6640625" style="371" customWidth="1"/>
    <col min="8978" max="8978" width="5" style="371" customWidth="1"/>
    <col min="8979" max="8979" width="4.5546875" style="371" customWidth="1"/>
    <col min="8980" max="8980" width="4.109375" style="371" customWidth="1"/>
    <col min="8981" max="8981" width="4.6640625" style="371" customWidth="1"/>
    <col min="8982" max="8983" width="6" style="371" customWidth="1"/>
    <col min="8984" max="8984" width="5.5546875" style="371" customWidth="1"/>
    <col min="8985" max="8985" width="5.6640625" style="371" customWidth="1"/>
    <col min="8986" max="8986" width="5.21875" style="371" customWidth="1"/>
    <col min="8987" max="8987" width="6.44140625" style="371" customWidth="1"/>
    <col min="8988" max="8988" width="5.44140625" style="371" customWidth="1"/>
    <col min="8989" max="8989" width="4.77734375" style="371" customWidth="1"/>
    <col min="8990" max="8990" width="5" style="371" customWidth="1"/>
    <col min="8991" max="8991" width="6.109375" style="371" customWidth="1"/>
    <col min="8992" max="8992" width="5.88671875" style="371" customWidth="1"/>
    <col min="8993" max="8993" width="4.109375" style="371" customWidth="1"/>
    <col min="8994" max="8994" width="4.77734375" style="371" customWidth="1"/>
    <col min="8995" max="8995" width="3.6640625" style="371" customWidth="1"/>
    <col min="8996" max="8996" width="5.109375" style="371" customWidth="1"/>
    <col min="8997" max="8999" width="8.88671875" style="371"/>
    <col min="9000" max="9000" width="7.109375" style="371" customWidth="1"/>
    <col min="9001" max="9211" width="8.88671875" style="371"/>
    <col min="9212" max="9212" width="9.88671875" style="371" customWidth="1"/>
    <col min="9213" max="9213" width="6.109375" style="371" customWidth="1"/>
    <col min="9214" max="9214" width="5.88671875" style="371" customWidth="1"/>
    <col min="9215" max="9215" width="6" style="371" customWidth="1"/>
    <col min="9216" max="9216" width="6.77734375" style="371" customWidth="1"/>
    <col min="9217" max="9217" width="9.21875" style="371" customWidth="1"/>
    <col min="9218" max="9218" width="9" style="371" customWidth="1"/>
    <col min="9219" max="9219" width="8.77734375" style="371" customWidth="1"/>
    <col min="9220" max="9220" width="7.33203125" style="371" bestFit="1" customWidth="1"/>
    <col min="9221" max="9221" width="9" style="371" bestFit="1" customWidth="1"/>
    <col min="9222" max="9222" width="9.44140625" style="371" bestFit="1" customWidth="1"/>
    <col min="9223" max="9223" width="9.88671875" style="371" bestFit="1" customWidth="1"/>
    <col min="9224" max="9224" width="7.33203125" style="371" bestFit="1" customWidth="1"/>
    <col min="9225" max="9225" width="5.5546875" style="371" customWidth="1"/>
    <col min="9226" max="9226" width="6.77734375" style="371" customWidth="1"/>
    <col min="9227" max="9227" width="8" style="371" customWidth="1"/>
    <col min="9228" max="9228" width="4" style="371" customWidth="1"/>
    <col min="9229" max="9229" width="6.33203125" style="371" customWidth="1"/>
    <col min="9230" max="9230" width="6.88671875" style="371" customWidth="1"/>
    <col min="9231" max="9231" width="5.77734375" style="371" customWidth="1"/>
    <col min="9232" max="9232" width="4.6640625" style="371" customWidth="1"/>
    <col min="9233" max="9233" width="5.6640625" style="371" customWidth="1"/>
    <col min="9234" max="9234" width="5" style="371" customWidth="1"/>
    <col min="9235" max="9235" width="4.5546875" style="371" customWidth="1"/>
    <col min="9236" max="9236" width="4.109375" style="371" customWidth="1"/>
    <col min="9237" max="9237" width="4.6640625" style="371" customWidth="1"/>
    <col min="9238" max="9239" width="6" style="371" customWidth="1"/>
    <col min="9240" max="9240" width="5.5546875" style="371" customWidth="1"/>
    <col min="9241" max="9241" width="5.6640625" style="371" customWidth="1"/>
    <col min="9242" max="9242" width="5.21875" style="371" customWidth="1"/>
    <col min="9243" max="9243" width="6.44140625" style="371" customWidth="1"/>
    <col min="9244" max="9244" width="5.44140625" style="371" customWidth="1"/>
    <col min="9245" max="9245" width="4.77734375" style="371" customWidth="1"/>
    <col min="9246" max="9246" width="5" style="371" customWidth="1"/>
    <col min="9247" max="9247" width="6.109375" style="371" customWidth="1"/>
    <col min="9248" max="9248" width="5.88671875" style="371" customWidth="1"/>
    <col min="9249" max="9249" width="4.109375" style="371" customWidth="1"/>
    <col min="9250" max="9250" width="4.77734375" style="371" customWidth="1"/>
    <col min="9251" max="9251" width="3.6640625" style="371" customWidth="1"/>
    <col min="9252" max="9252" width="5.109375" style="371" customWidth="1"/>
    <col min="9253" max="9255" width="8.88671875" style="371"/>
    <col min="9256" max="9256" width="7.109375" style="371" customWidth="1"/>
    <col min="9257" max="9467" width="8.88671875" style="371"/>
    <col min="9468" max="9468" width="9.88671875" style="371" customWidth="1"/>
    <col min="9469" max="9469" width="6.109375" style="371" customWidth="1"/>
    <col min="9470" max="9470" width="5.88671875" style="371" customWidth="1"/>
    <col min="9471" max="9471" width="6" style="371" customWidth="1"/>
    <col min="9472" max="9472" width="6.77734375" style="371" customWidth="1"/>
    <col min="9473" max="9473" width="9.21875" style="371" customWidth="1"/>
    <col min="9474" max="9474" width="9" style="371" customWidth="1"/>
    <col min="9475" max="9475" width="8.77734375" style="371" customWidth="1"/>
    <col min="9476" max="9476" width="7.33203125" style="371" bestFit="1" customWidth="1"/>
    <col min="9477" max="9477" width="9" style="371" bestFit="1" customWidth="1"/>
    <col min="9478" max="9478" width="9.44140625" style="371" bestFit="1" customWidth="1"/>
    <col min="9479" max="9479" width="9.88671875" style="371" bestFit="1" customWidth="1"/>
    <col min="9480" max="9480" width="7.33203125" style="371" bestFit="1" customWidth="1"/>
    <col min="9481" max="9481" width="5.5546875" style="371" customWidth="1"/>
    <col min="9482" max="9482" width="6.77734375" style="371" customWidth="1"/>
    <col min="9483" max="9483" width="8" style="371" customWidth="1"/>
    <col min="9484" max="9484" width="4" style="371" customWidth="1"/>
    <col min="9485" max="9485" width="6.33203125" style="371" customWidth="1"/>
    <col min="9486" max="9486" width="6.88671875" style="371" customWidth="1"/>
    <col min="9487" max="9487" width="5.77734375" style="371" customWidth="1"/>
    <col min="9488" max="9488" width="4.6640625" style="371" customWidth="1"/>
    <col min="9489" max="9489" width="5.6640625" style="371" customWidth="1"/>
    <col min="9490" max="9490" width="5" style="371" customWidth="1"/>
    <col min="9491" max="9491" width="4.5546875" style="371" customWidth="1"/>
    <col min="9492" max="9492" width="4.109375" style="371" customWidth="1"/>
    <col min="9493" max="9493" width="4.6640625" style="371" customWidth="1"/>
    <col min="9494" max="9495" width="6" style="371" customWidth="1"/>
    <col min="9496" max="9496" width="5.5546875" style="371" customWidth="1"/>
    <col min="9497" max="9497" width="5.6640625" style="371" customWidth="1"/>
    <col min="9498" max="9498" width="5.21875" style="371" customWidth="1"/>
    <col min="9499" max="9499" width="6.44140625" style="371" customWidth="1"/>
    <col min="9500" max="9500" width="5.44140625" style="371" customWidth="1"/>
    <col min="9501" max="9501" width="4.77734375" style="371" customWidth="1"/>
    <col min="9502" max="9502" width="5" style="371" customWidth="1"/>
    <col min="9503" max="9503" width="6.109375" style="371" customWidth="1"/>
    <col min="9504" max="9504" width="5.88671875" style="371" customWidth="1"/>
    <col min="9505" max="9505" width="4.109375" style="371" customWidth="1"/>
    <col min="9506" max="9506" width="4.77734375" style="371" customWidth="1"/>
    <col min="9507" max="9507" width="3.6640625" style="371" customWidth="1"/>
    <col min="9508" max="9508" width="5.109375" style="371" customWidth="1"/>
    <col min="9509" max="9511" width="8.88671875" style="371"/>
    <col min="9512" max="9512" width="7.109375" style="371" customWidth="1"/>
    <col min="9513" max="9723" width="8.88671875" style="371"/>
    <col min="9724" max="9724" width="9.88671875" style="371" customWidth="1"/>
    <col min="9725" max="9725" width="6.109375" style="371" customWidth="1"/>
    <col min="9726" max="9726" width="5.88671875" style="371" customWidth="1"/>
    <col min="9727" max="9727" width="6" style="371" customWidth="1"/>
    <col min="9728" max="9728" width="6.77734375" style="371" customWidth="1"/>
    <col min="9729" max="9729" width="9.21875" style="371" customWidth="1"/>
    <col min="9730" max="9730" width="9" style="371" customWidth="1"/>
    <col min="9731" max="9731" width="8.77734375" style="371" customWidth="1"/>
    <col min="9732" max="9732" width="7.33203125" style="371" bestFit="1" customWidth="1"/>
    <col min="9733" max="9733" width="9" style="371" bestFit="1" customWidth="1"/>
    <col min="9734" max="9734" width="9.44140625" style="371" bestFit="1" customWidth="1"/>
    <col min="9735" max="9735" width="9.88671875" style="371" bestFit="1" customWidth="1"/>
    <col min="9736" max="9736" width="7.33203125" style="371" bestFit="1" customWidth="1"/>
    <col min="9737" max="9737" width="5.5546875" style="371" customWidth="1"/>
    <col min="9738" max="9738" width="6.77734375" style="371" customWidth="1"/>
    <col min="9739" max="9739" width="8" style="371" customWidth="1"/>
    <col min="9740" max="9740" width="4" style="371" customWidth="1"/>
    <col min="9741" max="9741" width="6.33203125" style="371" customWidth="1"/>
    <col min="9742" max="9742" width="6.88671875" style="371" customWidth="1"/>
    <col min="9743" max="9743" width="5.77734375" style="371" customWidth="1"/>
    <col min="9744" max="9744" width="4.6640625" style="371" customWidth="1"/>
    <col min="9745" max="9745" width="5.6640625" style="371" customWidth="1"/>
    <col min="9746" max="9746" width="5" style="371" customWidth="1"/>
    <col min="9747" max="9747" width="4.5546875" style="371" customWidth="1"/>
    <col min="9748" max="9748" width="4.109375" style="371" customWidth="1"/>
    <col min="9749" max="9749" width="4.6640625" style="371" customWidth="1"/>
    <col min="9750" max="9751" width="6" style="371" customWidth="1"/>
    <col min="9752" max="9752" width="5.5546875" style="371" customWidth="1"/>
    <col min="9753" max="9753" width="5.6640625" style="371" customWidth="1"/>
    <col min="9754" max="9754" width="5.21875" style="371" customWidth="1"/>
    <col min="9755" max="9755" width="6.44140625" style="371" customWidth="1"/>
    <col min="9756" max="9756" width="5.44140625" style="371" customWidth="1"/>
    <col min="9757" max="9757" width="4.77734375" style="371" customWidth="1"/>
    <col min="9758" max="9758" width="5" style="371" customWidth="1"/>
    <col min="9759" max="9759" width="6.109375" style="371" customWidth="1"/>
    <col min="9760" max="9760" width="5.88671875" style="371" customWidth="1"/>
    <col min="9761" max="9761" width="4.109375" style="371" customWidth="1"/>
    <col min="9762" max="9762" width="4.77734375" style="371" customWidth="1"/>
    <col min="9763" max="9763" width="3.6640625" style="371" customWidth="1"/>
    <col min="9764" max="9764" width="5.109375" style="371" customWidth="1"/>
    <col min="9765" max="9767" width="8.88671875" style="371"/>
    <col min="9768" max="9768" width="7.109375" style="371" customWidth="1"/>
    <col min="9769" max="9979" width="8.88671875" style="371"/>
    <col min="9980" max="9980" width="9.88671875" style="371" customWidth="1"/>
    <col min="9981" max="9981" width="6.109375" style="371" customWidth="1"/>
    <col min="9982" max="9982" width="5.88671875" style="371" customWidth="1"/>
    <col min="9983" max="9983" width="6" style="371" customWidth="1"/>
    <col min="9984" max="9984" width="6.77734375" style="371" customWidth="1"/>
    <col min="9985" max="9985" width="9.21875" style="371" customWidth="1"/>
    <col min="9986" max="9986" width="9" style="371" customWidth="1"/>
    <col min="9987" max="9987" width="8.77734375" style="371" customWidth="1"/>
    <col min="9988" max="9988" width="7.33203125" style="371" bestFit="1" customWidth="1"/>
    <col min="9989" max="9989" width="9" style="371" bestFit="1" customWidth="1"/>
    <col min="9990" max="9990" width="9.44140625" style="371" bestFit="1" customWidth="1"/>
    <col min="9991" max="9991" width="9.88671875" style="371" bestFit="1" customWidth="1"/>
    <col min="9992" max="9992" width="7.33203125" style="371" bestFit="1" customWidth="1"/>
    <col min="9993" max="9993" width="5.5546875" style="371" customWidth="1"/>
    <col min="9994" max="9994" width="6.77734375" style="371" customWidth="1"/>
    <col min="9995" max="9995" width="8" style="371" customWidth="1"/>
    <col min="9996" max="9996" width="4" style="371" customWidth="1"/>
    <col min="9997" max="9997" width="6.33203125" style="371" customWidth="1"/>
    <col min="9998" max="9998" width="6.88671875" style="371" customWidth="1"/>
    <col min="9999" max="9999" width="5.77734375" style="371" customWidth="1"/>
    <col min="10000" max="10000" width="4.6640625" style="371" customWidth="1"/>
    <col min="10001" max="10001" width="5.6640625" style="371" customWidth="1"/>
    <col min="10002" max="10002" width="5" style="371" customWidth="1"/>
    <col min="10003" max="10003" width="4.5546875" style="371" customWidth="1"/>
    <col min="10004" max="10004" width="4.109375" style="371" customWidth="1"/>
    <col min="10005" max="10005" width="4.6640625" style="371" customWidth="1"/>
    <col min="10006" max="10007" width="6" style="371" customWidth="1"/>
    <col min="10008" max="10008" width="5.5546875" style="371" customWidth="1"/>
    <col min="10009" max="10009" width="5.6640625" style="371" customWidth="1"/>
    <col min="10010" max="10010" width="5.21875" style="371" customWidth="1"/>
    <col min="10011" max="10011" width="6.44140625" style="371" customWidth="1"/>
    <col min="10012" max="10012" width="5.44140625" style="371" customWidth="1"/>
    <col min="10013" max="10013" width="4.77734375" style="371" customWidth="1"/>
    <col min="10014" max="10014" width="5" style="371" customWidth="1"/>
    <col min="10015" max="10015" width="6.109375" style="371" customWidth="1"/>
    <col min="10016" max="10016" width="5.88671875" style="371" customWidth="1"/>
    <col min="10017" max="10017" width="4.109375" style="371" customWidth="1"/>
    <col min="10018" max="10018" width="4.77734375" style="371" customWidth="1"/>
    <col min="10019" max="10019" width="3.6640625" style="371" customWidth="1"/>
    <col min="10020" max="10020" width="5.109375" style="371" customWidth="1"/>
    <col min="10021" max="10023" width="8.88671875" style="371"/>
    <col min="10024" max="10024" width="7.109375" style="371" customWidth="1"/>
    <col min="10025" max="10235" width="8.88671875" style="371"/>
    <col min="10236" max="10236" width="9.88671875" style="371" customWidth="1"/>
    <col min="10237" max="10237" width="6.109375" style="371" customWidth="1"/>
    <col min="10238" max="10238" width="5.88671875" style="371" customWidth="1"/>
    <col min="10239" max="10239" width="6" style="371" customWidth="1"/>
    <col min="10240" max="10240" width="6.77734375" style="371" customWidth="1"/>
    <col min="10241" max="10241" width="9.21875" style="371" customWidth="1"/>
    <col min="10242" max="10242" width="9" style="371" customWidth="1"/>
    <col min="10243" max="10243" width="8.77734375" style="371" customWidth="1"/>
    <col min="10244" max="10244" width="7.33203125" style="371" bestFit="1" customWidth="1"/>
    <col min="10245" max="10245" width="9" style="371" bestFit="1" customWidth="1"/>
    <col min="10246" max="10246" width="9.44140625" style="371" bestFit="1" customWidth="1"/>
    <col min="10247" max="10247" width="9.88671875" style="371" bestFit="1" customWidth="1"/>
    <col min="10248" max="10248" width="7.33203125" style="371" bestFit="1" customWidth="1"/>
    <col min="10249" max="10249" width="5.5546875" style="371" customWidth="1"/>
    <col min="10250" max="10250" width="6.77734375" style="371" customWidth="1"/>
    <col min="10251" max="10251" width="8" style="371" customWidth="1"/>
    <col min="10252" max="10252" width="4" style="371" customWidth="1"/>
    <col min="10253" max="10253" width="6.33203125" style="371" customWidth="1"/>
    <col min="10254" max="10254" width="6.88671875" style="371" customWidth="1"/>
    <col min="10255" max="10255" width="5.77734375" style="371" customWidth="1"/>
    <col min="10256" max="10256" width="4.6640625" style="371" customWidth="1"/>
    <col min="10257" max="10257" width="5.6640625" style="371" customWidth="1"/>
    <col min="10258" max="10258" width="5" style="371" customWidth="1"/>
    <col min="10259" max="10259" width="4.5546875" style="371" customWidth="1"/>
    <col min="10260" max="10260" width="4.109375" style="371" customWidth="1"/>
    <col min="10261" max="10261" width="4.6640625" style="371" customWidth="1"/>
    <col min="10262" max="10263" width="6" style="371" customWidth="1"/>
    <col min="10264" max="10264" width="5.5546875" style="371" customWidth="1"/>
    <col min="10265" max="10265" width="5.6640625" style="371" customWidth="1"/>
    <col min="10266" max="10266" width="5.21875" style="371" customWidth="1"/>
    <col min="10267" max="10267" width="6.44140625" style="371" customWidth="1"/>
    <col min="10268" max="10268" width="5.44140625" style="371" customWidth="1"/>
    <col min="10269" max="10269" width="4.77734375" style="371" customWidth="1"/>
    <col min="10270" max="10270" width="5" style="371" customWidth="1"/>
    <col min="10271" max="10271" width="6.109375" style="371" customWidth="1"/>
    <col min="10272" max="10272" width="5.88671875" style="371" customWidth="1"/>
    <col min="10273" max="10273" width="4.109375" style="371" customWidth="1"/>
    <col min="10274" max="10274" width="4.77734375" style="371" customWidth="1"/>
    <col min="10275" max="10275" width="3.6640625" style="371" customWidth="1"/>
    <col min="10276" max="10276" width="5.109375" style="371" customWidth="1"/>
    <col min="10277" max="10279" width="8.88671875" style="371"/>
    <col min="10280" max="10280" width="7.109375" style="371" customWidth="1"/>
    <col min="10281" max="10491" width="8.88671875" style="371"/>
    <col min="10492" max="10492" width="9.88671875" style="371" customWidth="1"/>
    <col min="10493" max="10493" width="6.109375" style="371" customWidth="1"/>
    <col min="10494" max="10494" width="5.88671875" style="371" customWidth="1"/>
    <col min="10495" max="10495" width="6" style="371" customWidth="1"/>
    <col min="10496" max="10496" width="6.77734375" style="371" customWidth="1"/>
    <col min="10497" max="10497" width="9.21875" style="371" customWidth="1"/>
    <col min="10498" max="10498" width="9" style="371" customWidth="1"/>
    <col min="10499" max="10499" width="8.77734375" style="371" customWidth="1"/>
    <col min="10500" max="10500" width="7.33203125" style="371" bestFit="1" customWidth="1"/>
    <col min="10501" max="10501" width="9" style="371" bestFit="1" customWidth="1"/>
    <col min="10502" max="10502" width="9.44140625" style="371" bestFit="1" customWidth="1"/>
    <col min="10503" max="10503" width="9.88671875" style="371" bestFit="1" customWidth="1"/>
    <col min="10504" max="10504" width="7.33203125" style="371" bestFit="1" customWidth="1"/>
    <col min="10505" max="10505" width="5.5546875" style="371" customWidth="1"/>
    <col min="10506" max="10506" width="6.77734375" style="371" customWidth="1"/>
    <col min="10507" max="10507" width="8" style="371" customWidth="1"/>
    <col min="10508" max="10508" width="4" style="371" customWidth="1"/>
    <col min="10509" max="10509" width="6.33203125" style="371" customWidth="1"/>
    <col min="10510" max="10510" width="6.88671875" style="371" customWidth="1"/>
    <col min="10511" max="10511" width="5.77734375" style="371" customWidth="1"/>
    <col min="10512" max="10512" width="4.6640625" style="371" customWidth="1"/>
    <col min="10513" max="10513" width="5.6640625" style="371" customWidth="1"/>
    <col min="10514" max="10514" width="5" style="371" customWidth="1"/>
    <col min="10515" max="10515" width="4.5546875" style="371" customWidth="1"/>
    <col min="10516" max="10516" width="4.109375" style="371" customWidth="1"/>
    <col min="10517" max="10517" width="4.6640625" style="371" customWidth="1"/>
    <col min="10518" max="10519" width="6" style="371" customWidth="1"/>
    <col min="10520" max="10520" width="5.5546875" style="371" customWidth="1"/>
    <col min="10521" max="10521" width="5.6640625" style="371" customWidth="1"/>
    <col min="10522" max="10522" width="5.21875" style="371" customWidth="1"/>
    <col min="10523" max="10523" width="6.44140625" style="371" customWidth="1"/>
    <col min="10524" max="10524" width="5.44140625" style="371" customWidth="1"/>
    <col min="10525" max="10525" width="4.77734375" style="371" customWidth="1"/>
    <col min="10526" max="10526" width="5" style="371" customWidth="1"/>
    <col min="10527" max="10527" width="6.109375" style="371" customWidth="1"/>
    <col min="10528" max="10528" width="5.88671875" style="371" customWidth="1"/>
    <col min="10529" max="10529" width="4.109375" style="371" customWidth="1"/>
    <col min="10530" max="10530" width="4.77734375" style="371" customWidth="1"/>
    <col min="10531" max="10531" width="3.6640625" style="371" customWidth="1"/>
    <col min="10532" max="10532" width="5.109375" style="371" customWidth="1"/>
    <col min="10533" max="10535" width="8.88671875" style="371"/>
    <col min="10536" max="10536" width="7.109375" style="371" customWidth="1"/>
    <col min="10537" max="10747" width="8.88671875" style="371"/>
    <col min="10748" max="10748" width="9.88671875" style="371" customWidth="1"/>
    <col min="10749" max="10749" width="6.109375" style="371" customWidth="1"/>
    <col min="10750" max="10750" width="5.88671875" style="371" customWidth="1"/>
    <col min="10751" max="10751" width="6" style="371" customWidth="1"/>
    <col min="10752" max="10752" width="6.77734375" style="371" customWidth="1"/>
    <col min="10753" max="10753" width="9.21875" style="371" customWidth="1"/>
    <col min="10754" max="10754" width="9" style="371" customWidth="1"/>
    <col min="10755" max="10755" width="8.77734375" style="371" customWidth="1"/>
    <col min="10756" max="10756" width="7.33203125" style="371" bestFit="1" customWidth="1"/>
    <col min="10757" max="10757" width="9" style="371" bestFit="1" customWidth="1"/>
    <col min="10758" max="10758" width="9.44140625" style="371" bestFit="1" customWidth="1"/>
    <col min="10759" max="10759" width="9.88671875" style="371" bestFit="1" customWidth="1"/>
    <col min="10760" max="10760" width="7.33203125" style="371" bestFit="1" customWidth="1"/>
    <col min="10761" max="10761" width="5.5546875" style="371" customWidth="1"/>
    <col min="10762" max="10762" width="6.77734375" style="371" customWidth="1"/>
    <col min="10763" max="10763" width="8" style="371" customWidth="1"/>
    <col min="10764" max="10764" width="4" style="371" customWidth="1"/>
    <col min="10765" max="10765" width="6.33203125" style="371" customWidth="1"/>
    <col min="10766" max="10766" width="6.88671875" style="371" customWidth="1"/>
    <col min="10767" max="10767" width="5.77734375" style="371" customWidth="1"/>
    <col min="10768" max="10768" width="4.6640625" style="371" customWidth="1"/>
    <col min="10769" max="10769" width="5.6640625" style="371" customWidth="1"/>
    <col min="10770" max="10770" width="5" style="371" customWidth="1"/>
    <col min="10771" max="10771" width="4.5546875" style="371" customWidth="1"/>
    <col min="10772" max="10772" width="4.109375" style="371" customWidth="1"/>
    <col min="10773" max="10773" width="4.6640625" style="371" customWidth="1"/>
    <col min="10774" max="10775" width="6" style="371" customWidth="1"/>
    <col min="10776" max="10776" width="5.5546875" style="371" customWidth="1"/>
    <col min="10777" max="10777" width="5.6640625" style="371" customWidth="1"/>
    <col min="10778" max="10778" width="5.21875" style="371" customWidth="1"/>
    <col min="10779" max="10779" width="6.44140625" style="371" customWidth="1"/>
    <col min="10780" max="10780" width="5.44140625" style="371" customWidth="1"/>
    <col min="10781" max="10781" width="4.77734375" style="371" customWidth="1"/>
    <col min="10782" max="10782" width="5" style="371" customWidth="1"/>
    <col min="10783" max="10783" width="6.109375" style="371" customWidth="1"/>
    <col min="10784" max="10784" width="5.88671875" style="371" customWidth="1"/>
    <col min="10785" max="10785" width="4.109375" style="371" customWidth="1"/>
    <col min="10786" max="10786" width="4.77734375" style="371" customWidth="1"/>
    <col min="10787" max="10787" width="3.6640625" style="371" customWidth="1"/>
    <col min="10788" max="10788" width="5.109375" style="371" customWidth="1"/>
    <col min="10789" max="10791" width="8.88671875" style="371"/>
    <col min="10792" max="10792" width="7.109375" style="371" customWidth="1"/>
    <col min="10793" max="11003" width="8.88671875" style="371"/>
    <col min="11004" max="11004" width="9.88671875" style="371" customWidth="1"/>
    <col min="11005" max="11005" width="6.109375" style="371" customWidth="1"/>
    <col min="11006" max="11006" width="5.88671875" style="371" customWidth="1"/>
    <col min="11007" max="11007" width="6" style="371" customWidth="1"/>
    <col min="11008" max="11008" width="6.77734375" style="371" customWidth="1"/>
    <col min="11009" max="11009" width="9.21875" style="371" customWidth="1"/>
    <col min="11010" max="11010" width="9" style="371" customWidth="1"/>
    <col min="11011" max="11011" width="8.77734375" style="371" customWidth="1"/>
    <col min="11012" max="11012" width="7.33203125" style="371" bestFit="1" customWidth="1"/>
    <col min="11013" max="11013" width="9" style="371" bestFit="1" customWidth="1"/>
    <col min="11014" max="11014" width="9.44140625" style="371" bestFit="1" customWidth="1"/>
    <col min="11015" max="11015" width="9.88671875" style="371" bestFit="1" customWidth="1"/>
    <col min="11016" max="11016" width="7.33203125" style="371" bestFit="1" customWidth="1"/>
    <col min="11017" max="11017" width="5.5546875" style="371" customWidth="1"/>
    <col min="11018" max="11018" width="6.77734375" style="371" customWidth="1"/>
    <col min="11019" max="11019" width="8" style="371" customWidth="1"/>
    <col min="11020" max="11020" width="4" style="371" customWidth="1"/>
    <col min="11021" max="11021" width="6.33203125" style="371" customWidth="1"/>
    <col min="11022" max="11022" width="6.88671875" style="371" customWidth="1"/>
    <col min="11023" max="11023" width="5.77734375" style="371" customWidth="1"/>
    <col min="11024" max="11024" width="4.6640625" style="371" customWidth="1"/>
    <col min="11025" max="11025" width="5.6640625" style="371" customWidth="1"/>
    <col min="11026" max="11026" width="5" style="371" customWidth="1"/>
    <col min="11027" max="11027" width="4.5546875" style="371" customWidth="1"/>
    <col min="11028" max="11028" width="4.109375" style="371" customWidth="1"/>
    <col min="11029" max="11029" width="4.6640625" style="371" customWidth="1"/>
    <col min="11030" max="11031" width="6" style="371" customWidth="1"/>
    <col min="11032" max="11032" width="5.5546875" style="371" customWidth="1"/>
    <col min="11033" max="11033" width="5.6640625" style="371" customWidth="1"/>
    <col min="11034" max="11034" width="5.21875" style="371" customWidth="1"/>
    <col min="11035" max="11035" width="6.44140625" style="371" customWidth="1"/>
    <col min="11036" max="11036" width="5.44140625" style="371" customWidth="1"/>
    <col min="11037" max="11037" width="4.77734375" style="371" customWidth="1"/>
    <col min="11038" max="11038" width="5" style="371" customWidth="1"/>
    <col min="11039" max="11039" width="6.109375" style="371" customWidth="1"/>
    <col min="11040" max="11040" width="5.88671875" style="371" customWidth="1"/>
    <col min="11041" max="11041" width="4.109375" style="371" customWidth="1"/>
    <col min="11042" max="11042" width="4.77734375" style="371" customWidth="1"/>
    <col min="11043" max="11043" width="3.6640625" style="371" customWidth="1"/>
    <col min="11044" max="11044" width="5.109375" style="371" customWidth="1"/>
    <col min="11045" max="11047" width="8.88671875" style="371"/>
    <col min="11048" max="11048" width="7.109375" style="371" customWidth="1"/>
    <col min="11049" max="11259" width="8.88671875" style="371"/>
    <col min="11260" max="11260" width="9.88671875" style="371" customWidth="1"/>
    <col min="11261" max="11261" width="6.109375" style="371" customWidth="1"/>
    <col min="11262" max="11262" width="5.88671875" style="371" customWidth="1"/>
    <col min="11263" max="11263" width="6" style="371" customWidth="1"/>
    <col min="11264" max="11264" width="6.77734375" style="371" customWidth="1"/>
    <col min="11265" max="11265" width="9.21875" style="371" customWidth="1"/>
    <col min="11266" max="11266" width="9" style="371" customWidth="1"/>
    <col min="11267" max="11267" width="8.77734375" style="371" customWidth="1"/>
    <col min="11268" max="11268" width="7.33203125" style="371" bestFit="1" customWidth="1"/>
    <col min="11269" max="11269" width="9" style="371" bestFit="1" customWidth="1"/>
    <col min="11270" max="11270" width="9.44140625" style="371" bestFit="1" customWidth="1"/>
    <col min="11271" max="11271" width="9.88671875" style="371" bestFit="1" customWidth="1"/>
    <col min="11272" max="11272" width="7.33203125" style="371" bestFit="1" customWidth="1"/>
    <col min="11273" max="11273" width="5.5546875" style="371" customWidth="1"/>
    <col min="11274" max="11274" width="6.77734375" style="371" customWidth="1"/>
    <col min="11275" max="11275" width="8" style="371" customWidth="1"/>
    <col min="11276" max="11276" width="4" style="371" customWidth="1"/>
    <col min="11277" max="11277" width="6.33203125" style="371" customWidth="1"/>
    <col min="11278" max="11278" width="6.88671875" style="371" customWidth="1"/>
    <col min="11279" max="11279" width="5.77734375" style="371" customWidth="1"/>
    <col min="11280" max="11280" width="4.6640625" style="371" customWidth="1"/>
    <col min="11281" max="11281" width="5.6640625" style="371" customWidth="1"/>
    <col min="11282" max="11282" width="5" style="371" customWidth="1"/>
    <col min="11283" max="11283" width="4.5546875" style="371" customWidth="1"/>
    <col min="11284" max="11284" width="4.109375" style="371" customWidth="1"/>
    <col min="11285" max="11285" width="4.6640625" style="371" customWidth="1"/>
    <col min="11286" max="11287" width="6" style="371" customWidth="1"/>
    <col min="11288" max="11288" width="5.5546875" style="371" customWidth="1"/>
    <col min="11289" max="11289" width="5.6640625" style="371" customWidth="1"/>
    <col min="11290" max="11290" width="5.21875" style="371" customWidth="1"/>
    <col min="11291" max="11291" width="6.44140625" style="371" customWidth="1"/>
    <col min="11292" max="11292" width="5.44140625" style="371" customWidth="1"/>
    <col min="11293" max="11293" width="4.77734375" style="371" customWidth="1"/>
    <col min="11294" max="11294" width="5" style="371" customWidth="1"/>
    <col min="11295" max="11295" width="6.109375" style="371" customWidth="1"/>
    <col min="11296" max="11296" width="5.88671875" style="371" customWidth="1"/>
    <col min="11297" max="11297" width="4.109375" style="371" customWidth="1"/>
    <col min="11298" max="11298" width="4.77734375" style="371" customWidth="1"/>
    <col min="11299" max="11299" width="3.6640625" style="371" customWidth="1"/>
    <col min="11300" max="11300" width="5.109375" style="371" customWidth="1"/>
    <col min="11301" max="11303" width="8.88671875" style="371"/>
    <col min="11304" max="11304" width="7.109375" style="371" customWidth="1"/>
    <col min="11305" max="11515" width="8.88671875" style="371"/>
    <col min="11516" max="11516" width="9.88671875" style="371" customWidth="1"/>
    <col min="11517" max="11517" width="6.109375" style="371" customWidth="1"/>
    <col min="11518" max="11518" width="5.88671875" style="371" customWidth="1"/>
    <col min="11519" max="11519" width="6" style="371" customWidth="1"/>
    <col min="11520" max="11520" width="6.77734375" style="371" customWidth="1"/>
    <col min="11521" max="11521" width="9.21875" style="371" customWidth="1"/>
    <col min="11522" max="11522" width="9" style="371" customWidth="1"/>
    <col min="11523" max="11523" width="8.77734375" style="371" customWidth="1"/>
    <col min="11524" max="11524" width="7.33203125" style="371" bestFit="1" customWidth="1"/>
    <col min="11525" max="11525" width="9" style="371" bestFit="1" customWidth="1"/>
    <col min="11526" max="11526" width="9.44140625" style="371" bestFit="1" customWidth="1"/>
    <col min="11527" max="11527" width="9.88671875" style="371" bestFit="1" customWidth="1"/>
    <col min="11528" max="11528" width="7.33203125" style="371" bestFit="1" customWidth="1"/>
    <col min="11529" max="11529" width="5.5546875" style="371" customWidth="1"/>
    <col min="11530" max="11530" width="6.77734375" style="371" customWidth="1"/>
    <col min="11531" max="11531" width="8" style="371" customWidth="1"/>
    <col min="11532" max="11532" width="4" style="371" customWidth="1"/>
    <col min="11533" max="11533" width="6.33203125" style="371" customWidth="1"/>
    <col min="11534" max="11534" width="6.88671875" style="371" customWidth="1"/>
    <col min="11535" max="11535" width="5.77734375" style="371" customWidth="1"/>
    <col min="11536" max="11536" width="4.6640625" style="371" customWidth="1"/>
    <col min="11537" max="11537" width="5.6640625" style="371" customWidth="1"/>
    <col min="11538" max="11538" width="5" style="371" customWidth="1"/>
    <col min="11539" max="11539" width="4.5546875" style="371" customWidth="1"/>
    <col min="11540" max="11540" width="4.109375" style="371" customWidth="1"/>
    <col min="11541" max="11541" width="4.6640625" style="371" customWidth="1"/>
    <col min="11542" max="11543" width="6" style="371" customWidth="1"/>
    <col min="11544" max="11544" width="5.5546875" style="371" customWidth="1"/>
    <col min="11545" max="11545" width="5.6640625" style="371" customWidth="1"/>
    <col min="11546" max="11546" width="5.21875" style="371" customWidth="1"/>
    <col min="11547" max="11547" width="6.44140625" style="371" customWidth="1"/>
    <col min="11548" max="11548" width="5.44140625" style="371" customWidth="1"/>
    <col min="11549" max="11549" width="4.77734375" style="371" customWidth="1"/>
    <col min="11550" max="11550" width="5" style="371" customWidth="1"/>
    <col min="11551" max="11551" width="6.109375" style="371" customWidth="1"/>
    <col min="11552" max="11552" width="5.88671875" style="371" customWidth="1"/>
    <col min="11553" max="11553" width="4.109375" style="371" customWidth="1"/>
    <col min="11554" max="11554" width="4.77734375" style="371" customWidth="1"/>
    <col min="11555" max="11555" width="3.6640625" style="371" customWidth="1"/>
    <col min="11556" max="11556" width="5.109375" style="371" customWidth="1"/>
    <col min="11557" max="11559" width="8.88671875" style="371"/>
    <col min="11560" max="11560" width="7.109375" style="371" customWidth="1"/>
    <col min="11561" max="11771" width="8.88671875" style="371"/>
    <col min="11772" max="11772" width="9.88671875" style="371" customWidth="1"/>
    <col min="11773" max="11773" width="6.109375" style="371" customWidth="1"/>
    <col min="11774" max="11774" width="5.88671875" style="371" customWidth="1"/>
    <col min="11775" max="11775" width="6" style="371" customWidth="1"/>
    <col min="11776" max="11776" width="6.77734375" style="371" customWidth="1"/>
    <col min="11777" max="11777" width="9.21875" style="371" customWidth="1"/>
    <col min="11778" max="11778" width="9" style="371" customWidth="1"/>
    <col min="11779" max="11779" width="8.77734375" style="371" customWidth="1"/>
    <col min="11780" max="11780" width="7.33203125" style="371" bestFit="1" customWidth="1"/>
    <col min="11781" max="11781" width="9" style="371" bestFit="1" customWidth="1"/>
    <col min="11782" max="11782" width="9.44140625" style="371" bestFit="1" customWidth="1"/>
    <col min="11783" max="11783" width="9.88671875" style="371" bestFit="1" customWidth="1"/>
    <col min="11784" max="11784" width="7.33203125" style="371" bestFit="1" customWidth="1"/>
    <col min="11785" max="11785" width="5.5546875" style="371" customWidth="1"/>
    <col min="11786" max="11786" width="6.77734375" style="371" customWidth="1"/>
    <col min="11787" max="11787" width="8" style="371" customWidth="1"/>
    <col min="11788" max="11788" width="4" style="371" customWidth="1"/>
    <col min="11789" max="11789" width="6.33203125" style="371" customWidth="1"/>
    <col min="11790" max="11790" width="6.88671875" style="371" customWidth="1"/>
    <col min="11791" max="11791" width="5.77734375" style="371" customWidth="1"/>
    <col min="11792" max="11792" width="4.6640625" style="371" customWidth="1"/>
    <col min="11793" max="11793" width="5.6640625" style="371" customWidth="1"/>
    <col min="11794" max="11794" width="5" style="371" customWidth="1"/>
    <col min="11795" max="11795" width="4.5546875" style="371" customWidth="1"/>
    <col min="11796" max="11796" width="4.109375" style="371" customWidth="1"/>
    <col min="11797" max="11797" width="4.6640625" style="371" customWidth="1"/>
    <col min="11798" max="11799" width="6" style="371" customWidth="1"/>
    <col min="11800" max="11800" width="5.5546875" style="371" customWidth="1"/>
    <col min="11801" max="11801" width="5.6640625" style="371" customWidth="1"/>
    <col min="11802" max="11802" width="5.21875" style="371" customWidth="1"/>
    <col min="11803" max="11803" width="6.44140625" style="371" customWidth="1"/>
    <col min="11804" max="11804" width="5.44140625" style="371" customWidth="1"/>
    <col min="11805" max="11805" width="4.77734375" style="371" customWidth="1"/>
    <col min="11806" max="11806" width="5" style="371" customWidth="1"/>
    <col min="11807" max="11807" width="6.109375" style="371" customWidth="1"/>
    <col min="11808" max="11808" width="5.88671875" style="371" customWidth="1"/>
    <col min="11809" max="11809" width="4.109375" style="371" customWidth="1"/>
    <col min="11810" max="11810" width="4.77734375" style="371" customWidth="1"/>
    <col min="11811" max="11811" width="3.6640625" style="371" customWidth="1"/>
    <col min="11812" max="11812" width="5.109375" style="371" customWidth="1"/>
    <col min="11813" max="11815" width="8.88671875" style="371"/>
    <col min="11816" max="11816" width="7.109375" style="371" customWidth="1"/>
    <col min="11817" max="12027" width="8.88671875" style="371"/>
    <col min="12028" max="12028" width="9.88671875" style="371" customWidth="1"/>
    <col min="12029" max="12029" width="6.109375" style="371" customWidth="1"/>
    <col min="12030" max="12030" width="5.88671875" style="371" customWidth="1"/>
    <col min="12031" max="12031" width="6" style="371" customWidth="1"/>
    <col min="12032" max="12032" width="6.77734375" style="371" customWidth="1"/>
    <col min="12033" max="12033" width="9.21875" style="371" customWidth="1"/>
    <col min="12034" max="12034" width="9" style="371" customWidth="1"/>
    <col min="12035" max="12035" width="8.77734375" style="371" customWidth="1"/>
    <col min="12036" max="12036" width="7.33203125" style="371" bestFit="1" customWidth="1"/>
    <col min="12037" max="12037" width="9" style="371" bestFit="1" customWidth="1"/>
    <col min="12038" max="12038" width="9.44140625" style="371" bestFit="1" customWidth="1"/>
    <col min="12039" max="12039" width="9.88671875" style="371" bestFit="1" customWidth="1"/>
    <col min="12040" max="12040" width="7.33203125" style="371" bestFit="1" customWidth="1"/>
    <col min="12041" max="12041" width="5.5546875" style="371" customWidth="1"/>
    <col min="12042" max="12042" width="6.77734375" style="371" customWidth="1"/>
    <col min="12043" max="12043" width="8" style="371" customWidth="1"/>
    <col min="12044" max="12044" width="4" style="371" customWidth="1"/>
    <col min="12045" max="12045" width="6.33203125" style="371" customWidth="1"/>
    <col min="12046" max="12046" width="6.88671875" style="371" customWidth="1"/>
    <col min="12047" max="12047" width="5.77734375" style="371" customWidth="1"/>
    <col min="12048" max="12048" width="4.6640625" style="371" customWidth="1"/>
    <col min="12049" max="12049" width="5.6640625" style="371" customWidth="1"/>
    <col min="12050" max="12050" width="5" style="371" customWidth="1"/>
    <col min="12051" max="12051" width="4.5546875" style="371" customWidth="1"/>
    <col min="12052" max="12052" width="4.109375" style="371" customWidth="1"/>
    <col min="12053" max="12053" width="4.6640625" style="371" customWidth="1"/>
    <col min="12054" max="12055" width="6" style="371" customWidth="1"/>
    <col min="12056" max="12056" width="5.5546875" style="371" customWidth="1"/>
    <col min="12057" max="12057" width="5.6640625" style="371" customWidth="1"/>
    <col min="12058" max="12058" width="5.21875" style="371" customWidth="1"/>
    <col min="12059" max="12059" width="6.44140625" style="371" customWidth="1"/>
    <col min="12060" max="12060" width="5.44140625" style="371" customWidth="1"/>
    <col min="12061" max="12061" width="4.77734375" style="371" customWidth="1"/>
    <col min="12062" max="12062" width="5" style="371" customWidth="1"/>
    <col min="12063" max="12063" width="6.109375" style="371" customWidth="1"/>
    <col min="12064" max="12064" width="5.88671875" style="371" customWidth="1"/>
    <col min="12065" max="12065" width="4.109375" style="371" customWidth="1"/>
    <col min="12066" max="12066" width="4.77734375" style="371" customWidth="1"/>
    <col min="12067" max="12067" width="3.6640625" style="371" customWidth="1"/>
    <col min="12068" max="12068" width="5.109375" style="371" customWidth="1"/>
    <col min="12069" max="12071" width="8.88671875" style="371"/>
    <col min="12072" max="12072" width="7.109375" style="371" customWidth="1"/>
    <col min="12073" max="12283" width="8.88671875" style="371"/>
    <col min="12284" max="12284" width="9.88671875" style="371" customWidth="1"/>
    <col min="12285" max="12285" width="6.109375" style="371" customWidth="1"/>
    <col min="12286" max="12286" width="5.88671875" style="371" customWidth="1"/>
    <col min="12287" max="12287" width="6" style="371" customWidth="1"/>
    <col min="12288" max="12288" width="6.77734375" style="371" customWidth="1"/>
    <col min="12289" max="12289" width="9.21875" style="371" customWidth="1"/>
    <col min="12290" max="12290" width="9" style="371" customWidth="1"/>
    <col min="12291" max="12291" width="8.77734375" style="371" customWidth="1"/>
    <col min="12292" max="12292" width="7.33203125" style="371" bestFit="1" customWidth="1"/>
    <col min="12293" max="12293" width="9" style="371" bestFit="1" customWidth="1"/>
    <col min="12294" max="12294" width="9.44140625" style="371" bestFit="1" customWidth="1"/>
    <col min="12295" max="12295" width="9.88671875" style="371" bestFit="1" customWidth="1"/>
    <col min="12296" max="12296" width="7.33203125" style="371" bestFit="1" customWidth="1"/>
    <col min="12297" max="12297" width="5.5546875" style="371" customWidth="1"/>
    <col min="12298" max="12298" width="6.77734375" style="371" customWidth="1"/>
    <col min="12299" max="12299" width="8" style="371" customWidth="1"/>
    <col min="12300" max="12300" width="4" style="371" customWidth="1"/>
    <col min="12301" max="12301" width="6.33203125" style="371" customWidth="1"/>
    <col min="12302" max="12302" width="6.88671875" style="371" customWidth="1"/>
    <col min="12303" max="12303" width="5.77734375" style="371" customWidth="1"/>
    <col min="12304" max="12304" width="4.6640625" style="371" customWidth="1"/>
    <col min="12305" max="12305" width="5.6640625" style="371" customWidth="1"/>
    <col min="12306" max="12306" width="5" style="371" customWidth="1"/>
    <col min="12307" max="12307" width="4.5546875" style="371" customWidth="1"/>
    <col min="12308" max="12308" width="4.109375" style="371" customWidth="1"/>
    <col min="12309" max="12309" width="4.6640625" style="371" customWidth="1"/>
    <col min="12310" max="12311" width="6" style="371" customWidth="1"/>
    <col min="12312" max="12312" width="5.5546875" style="371" customWidth="1"/>
    <col min="12313" max="12313" width="5.6640625" style="371" customWidth="1"/>
    <col min="12314" max="12314" width="5.21875" style="371" customWidth="1"/>
    <col min="12315" max="12315" width="6.44140625" style="371" customWidth="1"/>
    <col min="12316" max="12316" width="5.44140625" style="371" customWidth="1"/>
    <col min="12317" max="12317" width="4.77734375" style="371" customWidth="1"/>
    <col min="12318" max="12318" width="5" style="371" customWidth="1"/>
    <col min="12319" max="12319" width="6.109375" style="371" customWidth="1"/>
    <col min="12320" max="12320" width="5.88671875" style="371" customWidth="1"/>
    <col min="12321" max="12321" width="4.109375" style="371" customWidth="1"/>
    <col min="12322" max="12322" width="4.77734375" style="371" customWidth="1"/>
    <col min="12323" max="12323" width="3.6640625" style="371" customWidth="1"/>
    <col min="12324" max="12324" width="5.109375" style="371" customWidth="1"/>
    <col min="12325" max="12327" width="8.88671875" style="371"/>
    <col min="12328" max="12328" width="7.109375" style="371" customWidth="1"/>
    <col min="12329" max="12539" width="8.88671875" style="371"/>
    <col min="12540" max="12540" width="9.88671875" style="371" customWidth="1"/>
    <col min="12541" max="12541" width="6.109375" style="371" customWidth="1"/>
    <col min="12542" max="12542" width="5.88671875" style="371" customWidth="1"/>
    <col min="12543" max="12543" width="6" style="371" customWidth="1"/>
    <col min="12544" max="12544" width="6.77734375" style="371" customWidth="1"/>
    <col min="12545" max="12545" width="9.21875" style="371" customWidth="1"/>
    <col min="12546" max="12546" width="9" style="371" customWidth="1"/>
    <col min="12547" max="12547" width="8.77734375" style="371" customWidth="1"/>
    <col min="12548" max="12548" width="7.33203125" style="371" bestFit="1" customWidth="1"/>
    <col min="12549" max="12549" width="9" style="371" bestFit="1" customWidth="1"/>
    <col min="12550" max="12550" width="9.44140625" style="371" bestFit="1" customWidth="1"/>
    <col min="12551" max="12551" width="9.88671875" style="371" bestFit="1" customWidth="1"/>
    <col min="12552" max="12552" width="7.33203125" style="371" bestFit="1" customWidth="1"/>
    <col min="12553" max="12553" width="5.5546875" style="371" customWidth="1"/>
    <col min="12554" max="12554" width="6.77734375" style="371" customWidth="1"/>
    <col min="12555" max="12555" width="8" style="371" customWidth="1"/>
    <col min="12556" max="12556" width="4" style="371" customWidth="1"/>
    <col min="12557" max="12557" width="6.33203125" style="371" customWidth="1"/>
    <col min="12558" max="12558" width="6.88671875" style="371" customWidth="1"/>
    <col min="12559" max="12559" width="5.77734375" style="371" customWidth="1"/>
    <col min="12560" max="12560" width="4.6640625" style="371" customWidth="1"/>
    <col min="12561" max="12561" width="5.6640625" style="371" customWidth="1"/>
    <col min="12562" max="12562" width="5" style="371" customWidth="1"/>
    <col min="12563" max="12563" width="4.5546875" style="371" customWidth="1"/>
    <col min="12564" max="12564" width="4.109375" style="371" customWidth="1"/>
    <col min="12565" max="12565" width="4.6640625" style="371" customWidth="1"/>
    <col min="12566" max="12567" width="6" style="371" customWidth="1"/>
    <col min="12568" max="12568" width="5.5546875" style="371" customWidth="1"/>
    <col min="12569" max="12569" width="5.6640625" style="371" customWidth="1"/>
    <col min="12570" max="12570" width="5.21875" style="371" customWidth="1"/>
    <col min="12571" max="12571" width="6.44140625" style="371" customWidth="1"/>
    <col min="12572" max="12572" width="5.44140625" style="371" customWidth="1"/>
    <col min="12573" max="12573" width="4.77734375" style="371" customWidth="1"/>
    <col min="12574" max="12574" width="5" style="371" customWidth="1"/>
    <col min="12575" max="12575" width="6.109375" style="371" customWidth="1"/>
    <col min="12576" max="12576" width="5.88671875" style="371" customWidth="1"/>
    <col min="12577" max="12577" width="4.109375" style="371" customWidth="1"/>
    <col min="12578" max="12578" width="4.77734375" style="371" customWidth="1"/>
    <col min="12579" max="12579" width="3.6640625" style="371" customWidth="1"/>
    <col min="12580" max="12580" width="5.109375" style="371" customWidth="1"/>
    <col min="12581" max="12583" width="8.88671875" style="371"/>
    <col min="12584" max="12584" width="7.109375" style="371" customWidth="1"/>
    <col min="12585" max="12795" width="8.88671875" style="371"/>
    <col min="12796" max="12796" width="9.88671875" style="371" customWidth="1"/>
    <col min="12797" max="12797" width="6.109375" style="371" customWidth="1"/>
    <col min="12798" max="12798" width="5.88671875" style="371" customWidth="1"/>
    <col min="12799" max="12799" width="6" style="371" customWidth="1"/>
    <col min="12800" max="12800" width="6.77734375" style="371" customWidth="1"/>
    <col min="12801" max="12801" width="9.21875" style="371" customWidth="1"/>
    <col min="12802" max="12802" width="9" style="371" customWidth="1"/>
    <col min="12803" max="12803" width="8.77734375" style="371" customWidth="1"/>
    <col min="12804" max="12804" width="7.33203125" style="371" bestFit="1" customWidth="1"/>
    <col min="12805" max="12805" width="9" style="371" bestFit="1" customWidth="1"/>
    <col min="12806" max="12806" width="9.44140625" style="371" bestFit="1" customWidth="1"/>
    <col min="12807" max="12807" width="9.88671875" style="371" bestFit="1" customWidth="1"/>
    <col min="12808" max="12808" width="7.33203125" style="371" bestFit="1" customWidth="1"/>
    <col min="12809" max="12809" width="5.5546875" style="371" customWidth="1"/>
    <col min="12810" max="12810" width="6.77734375" style="371" customWidth="1"/>
    <col min="12811" max="12811" width="8" style="371" customWidth="1"/>
    <col min="12812" max="12812" width="4" style="371" customWidth="1"/>
    <col min="12813" max="12813" width="6.33203125" style="371" customWidth="1"/>
    <col min="12814" max="12814" width="6.88671875" style="371" customWidth="1"/>
    <col min="12815" max="12815" width="5.77734375" style="371" customWidth="1"/>
    <col min="12816" max="12816" width="4.6640625" style="371" customWidth="1"/>
    <col min="12817" max="12817" width="5.6640625" style="371" customWidth="1"/>
    <col min="12818" max="12818" width="5" style="371" customWidth="1"/>
    <col min="12819" max="12819" width="4.5546875" style="371" customWidth="1"/>
    <col min="12820" max="12820" width="4.109375" style="371" customWidth="1"/>
    <col min="12821" max="12821" width="4.6640625" style="371" customWidth="1"/>
    <col min="12822" max="12823" width="6" style="371" customWidth="1"/>
    <col min="12824" max="12824" width="5.5546875" style="371" customWidth="1"/>
    <col min="12825" max="12825" width="5.6640625" style="371" customWidth="1"/>
    <col min="12826" max="12826" width="5.21875" style="371" customWidth="1"/>
    <col min="12827" max="12827" width="6.44140625" style="371" customWidth="1"/>
    <col min="12828" max="12828" width="5.44140625" style="371" customWidth="1"/>
    <col min="12829" max="12829" width="4.77734375" style="371" customWidth="1"/>
    <col min="12830" max="12830" width="5" style="371" customWidth="1"/>
    <col min="12831" max="12831" width="6.109375" style="371" customWidth="1"/>
    <col min="12832" max="12832" width="5.88671875" style="371" customWidth="1"/>
    <col min="12833" max="12833" width="4.109375" style="371" customWidth="1"/>
    <col min="12834" max="12834" width="4.77734375" style="371" customWidth="1"/>
    <col min="12835" max="12835" width="3.6640625" style="371" customWidth="1"/>
    <col min="12836" max="12836" width="5.109375" style="371" customWidth="1"/>
    <col min="12837" max="12839" width="8.88671875" style="371"/>
    <col min="12840" max="12840" width="7.109375" style="371" customWidth="1"/>
    <col min="12841" max="13051" width="8.88671875" style="371"/>
    <col min="13052" max="13052" width="9.88671875" style="371" customWidth="1"/>
    <col min="13053" max="13053" width="6.109375" style="371" customWidth="1"/>
    <col min="13054" max="13054" width="5.88671875" style="371" customWidth="1"/>
    <col min="13055" max="13055" width="6" style="371" customWidth="1"/>
    <col min="13056" max="13056" width="6.77734375" style="371" customWidth="1"/>
    <col min="13057" max="13057" width="9.21875" style="371" customWidth="1"/>
    <col min="13058" max="13058" width="9" style="371" customWidth="1"/>
    <col min="13059" max="13059" width="8.77734375" style="371" customWidth="1"/>
    <col min="13060" max="13060" width="7.33203125" style="371" bestFit="1" customWidth="1"/>
    <col min="13061" max="13061" width="9" style="371" bestFit="1" customWidth="1"/>
    <col min="13062" max="13062" width="9.44140625" style="371" bestFit="1" customWidth="1"/>
    <col min="13063" max="13063" width="9.88671875" style="371" bestFit="1" customWidth="1"/>
    <col min="13064" max="13064" width="7.33203125" style="371" bestFit="1" customWidth="1"/>
    <col min="13065" max="13065" width="5.5546875" style="371" customWidth="1"/>
    <col min="13066" max="13066" width="6.77734375" style="371" customWidth="1"/>
    <col min="13067" max="13067" width="8" style="371" customWidth="1"/>
    <col min="13068" max="13068" width="4" style="371" customWidth="1"/>
    <col min="13069" max="13069" width="6.33203125" style="371" customWidth="1"/>
    <col min="13070" max="13070" width="6.88671875" style="371" customWidth="1"/>
    <col min="13071" max="13071" width="5.77734375" style="371" customWidth="1"/>
    <col min="13072" max="13072" width="4.6640625" style="371" customWidth="1"/>
    <col min="13073" max="13073" width="5.6640625" style="371" customWidth="1"/>
    <col min="13074" max="13074" width="5" style="371" customWidth="1"/>
    <col min="13075" max="13075" width="4.5546875" style="371" customWidth="1"/>
    <col min="13076" max="13076" width="4.109375" style="371" customWidth="1"/>
    <col min="13077" max="13077" width="4.6640625" style="371" customWidth="1"/>
    <col min="13078" max="13079" width="6" style="371" customWidth="1"/>
    <col min="13080" max="13080" width="5.5546875" style="371" customWidth="1"/>
    <col min="13081" max="13081" width="5.6640625" style="371" customWidth="1"/>
    <col min="13082" max="13082" width="5.21875" style="371" customWidth="1"/>
    <col min="13083" max="13083" width="6.44140625" style="371" customWidth="1"/>
    <col min="13084" max="13084" width="5.44140625" style="371" customWidth="1"/>
    <col min="13085" max="13085" width="4.77734375" style="371" customWidth="1"/>
    <col min="13086" max="13086" width="5" style="371" customWidth="1"/>
    <col min="13087" max="13087" width="6.109375" style="371" customWidth="1"/>
    <col min="13088" max="13088" width="5.88671875" style="371" customWidth="1"/>
    <col min="13089" max="13089" width="4.109375" style="371" customWidth="1"/>
    <col min="13090" max="13090" width="4.77734375" style="371" customWidth="1"/>
    <col min="13091" max="13091" width="3.6640625" style="371" customWidth="1"/>
    <col min="13092" max="13092" width="5.109375" style="371" customWidth="1"/>
    <col min="13093" max="13095" width="8.88671875" style="371"/>
    <col min="13096" max="13096" width="7.109375" style="371" customWidth="1"/>
    <col min="13097" max="13307" width="8.88671875" style="371"/>
    <col min="13308" max="13308" width="9.88671875" style="371" customWidth="1"/>
    <col min="13309" max="13309" width="6.109375" style="371" customWidth="1"/>
    <col min="13310" max="13310" width="5.88671875" style="371" customWidth="1"/>
    <col min="13311" max="13311" width="6" style="371" customWidth="1"/>
    <col min="13312" max="13312" width="6.77734375" style="371" customWidth="1"/>
    <col min="13313" max="13313" width="9.21875" style="371" customWidth="1"/>
    <col min="13314" max="13314" width="9" style="371" customWidth="1"/>
    <col min="13315" max="13315" width="8.77734375" style="371" customWidth="1"/>
    <col min="13316" max="13316" width="7.33203125" style="371" bestFit="1" customWidth="1"/>
    <col min="13317" max="13317" width="9" style="371" bestFit="1" customWidth="1"/>
    <col min="13318" max="13318" width="9.44140625" style="371" bestFit="1" customWidth="1"/>
    <col min="13319" max="13319" width="9.88671875" style="371" bestFit="1" customWidth="1"/>
    <col min="13320" max="13320" width="7.33203125" style="371" bestFit="1" customWidth="1"/>
    <col min="13321" max="13321" width="5.5546875" style="371" customWidth="1"/>
    <col min="13322" max="13322" width="6.77734375" style="371" customWidth="1"/>
    <col min="13323" max="13323" width="8" style="371" customWidth="1"/>
    <col min="13324" max="13324" width="4" style="371" customWidth="1"/>
    <col min="13325" max="13325" width="6.33203125" style="371" customWidth="1"/>
    <col min="13326" max="13326" width="6.88671875" style="371" customWidth="1"/>
    <col min="13327" max="13327" width="5.77734375" style="371" customWidth="1"/>
    <col min="13328" max="13328" width="4.6640625" style="371" customWidth="1"/>
    <col min="13329" max="13329" width="5.6640625" style="371" customWidth="1"/>
    <col min="13330" max="13330" width="5" style="371" customWidth="1"/>
    <col min="13331" max="13331" width="4.5546875" style="371" customWidth="1"/>
    <col min="13332" max="13332" width="4.109375" style="371" customWidth="1"/>
    <col min="13333" max="13333" width="4.6640625" style="371" customWidth="1"/>
    <col min="13334" max="13335" width="6" style="371" customWidth="1"/>
    <col min="13336" max="13336" width="5.5546875" style="371" customWidth="1"/>
    <col min="13337" max="13337" width="5.6640625" style="371" customWidth="1"/>
    <col min="13338" max="13338" width="5.21875" style="371" customWidth="1"/>
    <col min="13339" max="13339" width="6.44140625" style="371" customWidth="1"/>
    <col min="13340" max="13340" width="5.44140625" style="371" customWidth="1"/>
    <col min="13341" max="13341" width="4.77734375" style="371" customWidth="1"/>
    <col min="13342" max="13342" width="5" style="371" customWidth="1"/>
    <col min="13343" max="13343" width="6.109375" style="371" customWidth="1"/>
    <col min="13344" max="13344" width="5.88671875" style="371" customWidth="1"/>
    <col min="13345" max="13345" width="4.109375" style="371" customWidth="1"/>
    <col min="13346" max="13346" width="4.77734375" style="371" customWidth="1"/>
    <col min="13347" max="13347" width="3.6640625" style="371" customWidth="1"/>
    <col min="13348" max="13348" width="5.109375" style="371" customWidth="1"/>
    <col min="13349" max="13351" width="8.88671875" style="371"/>
    <col min="13352" max="13352" width="7.109375" style="371" customWidth="1"/>
    <col min="13353" max="13563" width="8.88671875" style="371"/>
    <col min="13564" max="13564" width="9.88671875" style="371" customWidth="1"/>
    <col min="13565" max="13565" width="6.109375" style="371" customWidth="1"/>
    <col min="13566" max="13566" width="5.88671875" style="371" customWidth="1"/>
    <col min="13567" max="13567" width="6" style="371" customWidth="1"/>
    <col min="13568" max="13568" width="6.77734375" style="371" customWidth="1"/>
    <col min="13569" max="13569" width="9.21875" style="371" customWidth="1"/>
    <col min="13570" max="13570" width="9" style="371" customWidth="1"/>
    <col min="13571" max="13571" width="8.77734375" style="371" customWidth="1"/>
    <col min="13572" max="13572" width="7.33203125" style="371" bestFit="1" customWidth="1"/>
    <col min="13573" max="13573" width="9" style="371" bestFit="1" customWidth="1"/>
    <col min="13574" max="13574" width="9.44140625" style="371" bestFit="1" customWidth="1"/>
    <col min="13575" max="13575" width="9.88671875" style="371" bestFit="1" customWidth="1"/>
    <col min="13576" max="13576" width="7.33203125" style="371" bestFit="1" customWidth="1"/>
    <col min="13577" max="13577" width="5.5546875" style="371" customWidth="1"/>
    <col min="13578" max="13578" width="6.77734375" style="371" customWidth="1"/>
    <col min="13579" max="13579" width="8" style="371" customWidth="1"/>
    <col min="13580" max="13580" width="4" style="371" customWidth="1"/>
    <col min="13581" max="13581" width="6.33203125" style="371" customWidth="1"/>
    <col min="13582" max="13582" width="6.88671875" style="371" customWidth="1"/>
    <col min="13583" max="13583" width="5.77734375" style="371" customWidth="1"/>
    <col min="13584" max="13584" width="4.6640625" style="371" customWidth="1"/>
    <col min="13585" max="13585" width="5.6640625" style="371" customWidth="1"/>
    <col min="13586" max="13586" width="5" style="371" customWidth="1"/>
    <col min="13587" max="13587" width="4.5546875" style="371" customWidth="1"/>
    <col min="13588" max="13588" width="4.109375" style="371" customWidth="1"/>
    <col min="13589" max="13589" width="4.6640625" style="371" customWidth="1"/>
    <col min="13590" max="13591" width="6" style="371" customWidth="1"/>
    <col min="13592" max="13592" width="5.5546875" style="371" customWidth="1"/>
    <col min="13593" max="13593" width="5.6640625" style="371" customWidth="1"/>
    <col min="13594" max="13594" width="5.21875" style="371" customWidth="1"/>
    <col min="13595" max="13595" width="6.44140625" style="371" customWidth="1"/>
    <col min="13596" max="13596" width="5.44140625" style="371" customWidth="1"/>
    <col min="13597" max="13597" width="4.77734375" style="371" customWidth="1"/>
    <col min="13598" max="13598" width="5" style="371" customWidth="1"/>
    <col min="13599" max="13599" width="6.109375" style="371" customWidth="1"/>
    <col min="13600" max="13600" width="5.88671875" style="371" customWidth="1"/>
    <col min="13601" max="13601" width="4.109375" style="371" customWidth="1"/>
    <col min="13602" max="13602" width="4.77734375" style="371" customWidth="1"/>
    <col min="13603" max="13603" width="3.6640625" style="371" customWidth="1"/>
    <col min="13604" max="13604" width="5.109375" style="371" customWidth="1"/>
    <col min="13605" max="13607" width="8.88671875" style="371"/>
    <col min="13608" max="13608" width="7.109375" style="371" customWidth="1"/>
    <col min="13609" max="13819" width="8.88671875" style="371"/>
    <col min="13820" max="13820" width="9.88671875" style="371" customWidth="1"/>
    <col min="13821" max="13821" width="6.109375" style="371" customWidth="1"/>
    <col min="13822" max="13822" width="5.88671875" style="371" customWidth="1"/>
    <col min="13823" max="13823" width="6" style="371" customWidth="1"/>
    <col min="13824" max="13824" width="6.77734375" style="371" customWidth="1"/>
    <col min="13825" max="13825" width="9.21875" style="371" customWidth="1"/>
    <col min="13826" max="13826" width="9" style="371" customWidth="1"/>
    <col min="13827" max="13827" width="8.77734375" style="371" customWidth="1"/>
    <col min="13828" max="13828" width="7.33203125" style="371" bestFit="1" customWidth="1"/>
    <col min="13829" max="13829" width="9" style="371" bestFit="1" customWidth="1"/>
    <col min="13830" max="13830" width="9.44140625" style="371" bestFit="1" customWidth="1"/>
    <col min="13831" max="13831" width="9.88671875" style="371" bestFit="1" customWidth="1"/>
    <col min="13832" max="13832" width="7.33203125" style="371" bestFit="1" customWidth="1"/>
    <col min="13833" max="13833" width="5.5546875" style="371" customWidth="1"/>
    <col min="13834" max="13834" width="6.77734375" style="371" customWidth="1"/>
    <col min="13835" max="13835" width="8" style="371" customWidth="1"/>
    <col min="13836" max="13836" width="4" style="371" customWidth="1"/>
    <col min="13837" max="13837" width="6.33203125" style="371" customWidth="1"/>
    <col min="13838" max="13838" width="6.88671875" style="371" customWidth="1"/>
    <col min="13839" max="13839" width="5.77734375" style="371" customWidth="1"/>
    <col min="13840" max="13840" width="4.6640625" style="371" customWidth="1"/>
    <col min="13841" max="13841" width="5.6640625" style="371" customWidth="1"/>
    <col min="13842" max="13842" width="5" style="371" customWidth="1"/>
    <col min="13843" max="13843" width="4.5546875" style="371" customWidth="1"/>
    <col min="13844" max="13844" width="4.109375" style="371" customWidth="1"/>
    <col min="13845" max="13845" width="4.6640625" style="371" customWidth="1"/>
    <col min="13846" max="13847" width="6" style="371" customWidth="1"/>
    <col min="13848" max="13848" width="5.5546875" style="371" customWidth="1"/>
    <col min="13849" max="13849" width="5.6640625" style="371" customWidth="1"/>
    <col min="13850" max="13850" width="5.21875" style="371" customWidth="1"/>
    <col min="13851" max="13851" width="6.44140625" style="371" customWidth="1"/>
    <col min="13852" max="13852" width="5.44140625" style="371" customWidth="1"/>
    <col min="13853" max="13853" width="4.77734375" style="371" customWidth="1"/>
    <col min="13854" max="13854" width="5" style="371" customWidth="1"/>
    <col min="13855" max="13855" width="6.109375" style="371" customWidth="1"/>
    <col min="13856" max="13856" width="5.88671875" style="371" customWidth="1"/>
    <col min="13857" max="13857" width="4.109375" style="371" customWidth="1"/>
    <col min="13858" max="13858" width="4.77734375" style="371" customWidth="1"/>
    <col min="13859" max="13859" width="3.6640625" style="371" customWidth="1"/>
    <col min="13860" max="13860" width="5.109375" style="371" customWidth="1"/>
    <col min="13861" max="13863" width="8.88671875" style="371"/>
    <col min="13864" max="13864" width="7.109375" style="371" customWidth="1"/>
    <col min="13865" max="14075" width="8.88671875" style="371"/>
    <col min="14076" max="14076" width="9.88671875" style="371" customWidth="1"/>
    <col min="14077" max="14077" width="6.109375" style="371" customWidth="1"/>
    <col min="14078" max="14078" width="5.88671875" style="371" customWidth="1"/>
    <col min="14079" max="14079" width="6" style="371" customWidth="1"/>
    <col min="14080" max="14080" width="6.77734375" style="371" customWidth="1"/>
    <col min="14081" max="14081" width="9.21875" style="371" customWidth="1"/>
    <col min="14082" max="14082" width="9" style="371" customWidth="1"/>
    <col min="14083" max="14083" width="8.77734375" style="371" customWidth="1"/>
    <col min="14084" max="14084" width="7.33203125" style="371" bestFit="1" customWidth="1"/>
    <col min="14085" max="14085" width="9" style="371" bestFit="1" customWidth="1"/>
    <col min="14086" max="14086" width="9.44140625" style="371" bestFit="1" customWidth="1"/>
    <col min="14087" max="14087" width="9.88671875" style="371" bestFit="1" customWidth="1"/>
    <col min="14088" max="14088" width="7.33203125" style="371" bestFit="1" customWidth="1"/>
    <col min="14089" max="14089" width="5.5546875" style="371" customWidth="1"/>
    <col min="14090" max="14090" width="6.77734375" style="371" customWidth="1"/>
    <col min="14091" max="14091" width="8" style="371" customWidth="1"/>
    <col min="14092" max="14092" width="4" style="371" customWidth="1"/>
    <col min="14093" max="14093" width="6.33203125" style="371" customWidth="1"/>
    <col min="14094" max="14094" width="6.88671875" style="371" customWidth="1"/>
    <col min="14095" max="14095" width="5.77734375" style="371" customWidth="1"/>
    <col min="14096" max="14096" width="4.6640625" style="371" customWidth="1"/>
    <col min="14097" max="14097" width="5.6640625" style="371" customWidth="1"/>
    <col min="14098" max="14098" width="5" style="371" customWidth="1"/>
    <col min="14099" max="14099" width="4.5546875" style="371" customWidth="1"/>
    <col min="14100" max="14100" width="4.109375" style="371" customWidth="1"/>
    <col min="14101" max="14101" width="4.6640625" style="371" customWidth="1"/>
    <col min="14102" max="14103" width="6" style="371" customWidth="1"/>
    <col min="14104" max="14104" width="5.5546875" style="371" customWidth="1"/>
    <col min="14105" max="14105" width="5.6640625" style="371" customWidth="1"/>
    <col min="14106" max="14106" width="5.21875" style="371" customWidth="1"/>
    <col min="14107" max="14107" width="6.44140625" style="371" customWidth="1"/>
    <col min="14108" max="14108" width="5.44140625" style="371" customWidth="1"/>
    <col min="14109" max="14109" width="4.77734375" style="371" customWidth="1"/>
    <col min="14110" max="14110" width="5" style="371" customWidth="1"/>
    <col min="14111" max="14111" width="6.109375" style="371" customWidth="1"/>
    <col min="14112" max="14112" width="5.88671875" style="371" customWidth="1"/>
    <col min="14113" max="14113" width="4.109375" style="371" customWidth="1"/>
    <col min="14114" max="14114" width="4.77734375" style="371" customWidth="1"/>
    <col min="14115" max="14115" width="3.6640625" style="371" customWidth="1"/>
    <col min="14116" max="14116" width="5.109375" style="371" customWidth="1"/>
    <col min="14117" max="14119" width="8.88671875" style="371"/>
    <col min="14120" max="14120" width="7.109375" style="371" customWidth="1"/>
    <col min="14121" max="14331" width="8.88671875" style="371"/>
    <col min="14332" max="14332" width="9.88671875" style="371" customWidth="1"/>
    <col min="14333" max="14333" width="6.109375" style="371" customWidth="1"/>
    <col min="14334" max="14334" width="5.88671875" style="371" customWidth="1"/>
    <col min="14335" max="14335" width="6" style="371" customWidth="1"/>
    <col min="14336" max="14336" width="6.77734375" style="371" customWidth="1"/>
    <col min="14337" max="14337" width="9.21875" style="371" customWidth="1"/>
    <col min="14338" max="14338" width="9" style="371" customWidth="1"/>
    <col min="14339" max="14339" width="8.77734375" style="371" customWidth="1"/>
    <col min="14340" max="14340" width="7.33203125" style="371" bestFit="1" customWidth="1"/>
    <col min="14341" max="14341" width="9" style="371" bestFit="1" customWidth="1"/>
    <col min="14342" max="14342" width="9.44140625" style="371" bestFit="1" customWidth="1"/>
    <col min="14343" max="14343" width="9.88671875" style="371" bestFit="1" customWidth="1"/>
    <col min="14344" max="14344" width="7.33203125" style="371" bestFit="1" customWidth="1"/>
    <col min="14345" max="14345" width="5.5546875" style="371" customWidth="1"/>
    <col min="14346" max="14346" width="6.77734375" style="371" customWidth="1"/>
    <col min="14347" max="14347" width="8" style="371" customWidth="1"/>
    <col min="14348" max="14348" width="4" style="371" customWidth="1"/>
    <col min="14349" max="14349" width="6.33203125" style="371" customWidth="1"/>
    <col min="14350" max="14350" width="6.88671875" style="371" customWidth="1"/>
    <col min="14351" max="14351" width="5.77734375" style="371" customWidth="1"/>
    <col min="14352" max="14352" width="4.6640625" style="371" customWidth="1"/>
    <col min="14353" max="14353" width="5.6640625" style="371" customWidth="1"/>
    <col min="14354" max="14354" width="5" style="371" customWidth="1"/>
    <col min="14355" max="14355" width="4.5546875" style="371" customWidth="1"/>
    <col min="14356" max="14356" width="4.109375" style="371" customWidth="1"/>
    <col min="14357" max="14357" width="4.6640625" style="371" customWidth="1"/>
    <col min="14358" max="14359" width="6" style="371" customWidth="1"/>
    <col min="14360" max="14360" width="5.5546875" style="371" customWidth="1"/>
    <col min="14361" max="14361" width="5.6640625" style="371" customWidth="1"/>
    <col min="14362" max="14362" width="5.21875" style="371" customWidth="1"/>
    <col min="14363" max="14363" width="6.44140625" style="371" customWidth="1"/>
    <col min="14364" max="14364" width="5.44140625" style="371" customWidth="1"/>
    <col min="14365" max="14365" width="4.77734375" style="371" customWidth="1"/>
    <col min="14366" max="14366" width="5" style="371" customWidth="1"/>
    <col min="14367" max="14367" width="6.109375" style="371" customWidth="1"/>
    <col min="14368" max="14368" width="5.88671875" style="371" customWidth="1"/>
    <col min="14369" max="14369" width="4.109375" style="371" customWidth="1"/>
    <col min="14370" max="14370" width="4.77734375" style="371" customWidth="1"/>
    <col min="14371" max="14371" width="3.6640625" style="371" customWidth="1"/>
    <col min="14372" max="14372" width="5.109375" style="371" customWidth="1"/>
    <col min="14373" max="14375" width="8.88671875" style="371"/>
    <col min="14376" max="14376" width="7.109375" style="371" customWidth="1"/>
    <col min="14377" max="14587" width="8.88671875" style="371"/>
    <col min="14588" max="14588" width="9.88671875" style="371" customWidth="1"/>
    <col min="14589" max="14589" width="6.109375" style="371" customWidth="1"/>
    <col min="14590" max="14590" width="5.88671875" style="371" customWidth="1"/>
    <col min="14591" max="14591" width="6" style="371" customWidth="1"/>
    <col min="14592" max="14592" width="6.77734375" style="371" customWidth="1"/>
    <col min="14593" max="14593" width="9.21875" style="371" customWidth="1"/>
    <col min="14594" max="14594" width="9" style="371" customWidth="1"/>
    <col min="14595" max="14595" width="8.77734375" style="371" customWidth="1"/>
    <col min="14596" max="14596" width="7.33203125" style="371" bestFit="1" customWidth="1"/>
    <col min="14597" max="14597" width="9" style="371" bestFit="1" customWidth="1"/>
    <col min="14598" max="14598" width="9.44140625" style="371" bestFit="1" customWidth="1"/>
    <col min="14599" max="14599" width="9.88671875" style="371" bestFit="1" customWidth="1"/>
    <col min="14600" max="14600" width="7.33203125" style="371" bestFit="1" customWidth="1"/>
    <col min="14601" max="14601" width="5.5546875" style="371" customWidth="1"/>
    <col min="14602" max="14602" width="6.77734375" style="371" customWidth="1"/>
    <col min="14603" max="14603" width="8" style="371" customWidth="1"/>
    <col min="14604" max="14604" width="4" style="371" customWidth="1"/>
    <col min="14605" max="14605" width="6.33203125" style="371" customWidth="1"/>
    <col min="14606" max="14606" width="6.88671875" style="371" customWidth="1"/>
    <col min="14607" max="14607" width="5.77734375" style="371" customWidth="1"/>
    <col min="14608" max="14608" width="4.6640625" style="371" customWidth="1"/>
    <col min="14609" max="14609" width="5.6640625" style="371" customWidth="1"/>
    <col min="14610" max="14610" width="5" style="371" customWidth="1"/>
    <col min="14611" max="14611" width="4.5546875" style="371" customWidth="1"/>
    <col min="14612" max="14612" width="4.109375" style="371" customWidth="1"/>
    <col min="14613" max="14613" width="4.6640625" style="371" customWidth="1"/>
    <col min="14614" max="14615" width="6" style="371" customWidth="1"/>
    <col min="14616" max="14616" width="5.5546875" style="371" customWidth="1"/>
    <col min="14617" max="14617" width="5.6640625" style="371" customWidth="1"/>
    <col min="14618" max="14618" width="5.21875" style="371" customWidth="1"/>
    <col min="14619" max="14619" width="6.44140625" style="371" customWidth="1"/>
    <col min="14620" max="14620" width="5.44140625" style="371" customWidth="1"/>
    <col min="14621" max="14621" width="4.77734375" style="371" customWidth="1"/>
    <col min="14622" max="14622" width="5" style="371" customWidth="1"/>
    <col min="14623" max="14623" width="6.109375" style="371" customWidth="1"/>
    <col min="14624" max="14624" width="5.88671875" style="371" customWidth="1"/>
    <col min="14625" max="14625" width="4.109375" style="371" customWidth="1"/>
    <col min="14626" max="14626" width="4.77734375" style="371" customWidth="1"/>
    <col min="14627" max="14627" width="3.6640625" style="371" customWidth="1"/>
    <col min="14628" max="14628" width="5.109375" style="371" customWidth="1"/>
    <col min="14629" max="14631" width="8.88671875" style="371"/>
    <col min="14632" max="14632" width="7.109375" style="371" customWidth="1"/>
    <col min="14633" max="14843" width="8.88671875" style="371"/>
    <col min="14844" max="14844" width="9.88671875" style="371" customWidth="1"/>
    <col min="14845" max="14845" width="6.109375" style="371" customWidth="1"/>
    <col min="14846" max="14846" width="5.88671875" style="371" customWidth="1"/>
    <col min="14847" max="14847" width="6" style="371" customWidth="1"/>
    <col min="14848" max="14848" width="6.77734375" style="371" customWidth="1"/>
    <col min="14849" max="14849" width="9.21875" style="371" customWidth="1"/>
    <col min="14850" max="14850" width="9" style="371" customWidth="1"/>
    <col min="14851" max="14851" width="8.77734375" style="371" customWidth="1"/>
    <col min="14852" max="14852" width="7.33203125" style="371" bestFit="1" customWidth="1"/>
    <col min="14853" max="14853" width="9" style="371" bestFit="1" customWidth="1"/>
    <col min="14854" max="14854" width="9.44140625" style="371" bestFit="1" customWidth="1"/>
    <col min="14855" max="14855" width="9.88671875" style="371" bestFit="1" customWidth="1"/>
    <col min="14856" max="14856" width="7.33203125" style="371" bestFit="1" customWidth="1"/>
    <col min="14857" max="14857" width="5.5546875" style="371" customWidth="1"/>
    <col min="14858" max="14858" width="6.77734375" style="371" customWidth="1"/>
    <col min="14859" max="14859" width="8" style="371" customWidth="1"/>
    <col min="14860" max="14860" width="4" style="371" customWidth="1"/>
    <col min="14861" max="14861" width="6.33203125" style="371" customWidth="1"/>
    <col min="14862" max="14862" width="6.88671875" style="371" customWidth="1"/>
    <col min="14863" max="14863" width="5.77734375" style="371" customWidth="1"/>
    <col min="14864" max="14864" width="4.6640625" style="371" customWidth="1"/>
    <col min="14865" max="14865" width="5.6640625" style="371" customWidth="1"/>
    <col min="14866" max="14866" width="5" style="371" customWidth="1"/>
    <col min="14867" max="14867" width="4.5546875" style="371" customWidth="1"/>
    <col min="14868" max="14868" width="4.109375" style="371" customWidth="1"/>
    <col min="14869" max="14869" width="4.6640625" style="371" customWidth="1"/>
    <col min="14870" max="14871" width="6" style="371" customWidth="1"/>
    <col min="14872" max="14872" width="5.5546875" style="371" customWidth="1"/>
    <col min="14873" max="14873" width="5.6640625" style="371" customWidth="1"/>
    <col min="14874" max="14874" width="5.21875" style="371" customWidth="1"/>
    <col min="14875" max="14875" width="6.44140625" style="371" customWidth="1"/>
    <col min="14876" max="14876" width="5.44140625" style="371" customWidth="1"/>
    <col min="14877" max="14877" width="4.77734375" style="371" customWidth="1"/>
    <col min="14878" max="14878" width="5" style="371" customWidth="1"/>
    <col min="14879" max="14879" width="6.109375" style="371" customWidth="1"/>
    <col min="14880" max="14880" width="5.88671875" style="371" customWidth="1"/>
    <col min="14881" max="14881" width="4.109375" style="371" customWidth="1"/>
    <col min="14882" max="14882" width="4.77734375" style="371" customWidth="1"/>
    <col min="14883" max="14883" width="3.6640625" style="371" customWidth="1"/>
    <col min="14884" max="14884" width="5.109375" style="371" customWidth="1"/>
    <col min="14885" max="14887" width="8.88671875" style="371"/>
    <col min="14888" max="14888" width="7.109375" style="371" customWidth="1"/>
    <col min="14889" max="15099" width="8.88671875" style="371"/>
    <col min="15100" max="15100" width="9.88671875" style="371" customWidth="1"/>
    <col min="15101" max="15101" width="6.109375" style="371" customWidth="1"/>
    <col min="15102" max="15102" width="5.88671875" style="371" customWidth="1"/>
    <col min="15103" max="15103" width="6" style="371" customWidth="1"/>
    <col min="15104" max="15104" width="6.77734375" style="371" customWidth="1"/>
    <col min="15105" max="15105" width="9.21875" style="371" customWidth="1"/>
    <col min="15106" max="15106" width="9" style="371" customWidth="1"/>
    <col min="15107" max="15107" width="8.77734375" style="371" customWidth="1"/>
    <col min="15108" max="15108" width="7.33203125" style="371" bestFit="1" customWidth="1"/>
    <col min="15109" max="15109" width="9" style="371" bestFit="1" customWidth="1"/>
    <col min="15110" max="15110" width="9.44140625" style="371" bestFit="1" customWidth="1"/>
    <col min="15111" max="15111" width="9.88671875" style="371" bestFit="1" customWidth="1"/>
    <col min="15112" max="15112" width="7.33203125" style="371" bestFit="1" customWidth="1"/>
    <col min="15113" max="15113" width="5.5546875" style="371" customWidth="1"/>
    <col min="15114" max="15114" width="6.77734375" style="371" customWidth="1"/>
    <col min="15115" max="15115" width="8" style="371" customWidth="1"/>
    <col min="15116" max="15116" width="4" style="371" customWidth="1"/>
    <col min="15117" max="15117" width="6.33203125" style="371" customWidth="1"/>
    <col min="15118" max="15118" width="6.88671875" style="371" customWidth="1"/>
    <col min="15119" max="15119" width="5.77734375" style="371" customWidth="1"/>
    <col min="15120" max="15120" width="4.6640625" style="371" customWidth="1"/>
    <col min="15121" max="15121" width="5.6640625" style="371" customWidth="1"/>
    <col min="15122" max="15122" width="5" style="371" customWidth="1"/>
    <col min="15123" max="15123" width="4.5546875" style="371" customWidth="1"/>
    <col min="15124" max="15124" width="4.109375" style="371" customWidth="1"/>
    <col min="15125" max="15125" width="4.6640625" style="371" customWidth="1"/>
    <col min="15126" max="15127" width="6" style="371" customWidth="1"/>
    <col min="15128" max="15128" width="5.5546875" style="371" customWidth="1"/>
    <col min="15129" max="15129" width="5.6640625" style="371" customWidth="1"/>
    <col min="15130" max="15130" width="5.21875" style="371" customWidth="1"/>
    <col min="15131" max="15131" width="6.44140625" style="371" customWidth="1"/>
    <col min="15132" max="15132" width="5.44140625" style="371" customWidth="1"/>
    <col min="15133" max="15133" width="4.77734375" style="371" customWidth="1"/>
    <col min="15134" max="15134" width="5" style="371" customWidth="1"/>
    <col min="15135" max="15135" width="6.109375" style="371" customWidth="1"/>
    <col min="15136" max="15136" width="5.88671875" style="371" customWidth="1"/>
    <col min="15137" max="15137" width="4.109375" style="371" customWidth="1"/>
    <col min="15138" max="15138" width="4.77734375" style="371" customWidth="1"/>
    <col min="15139" max="15139" width="3.6640625" style="371" customWidth="1"/>
    <col min="15140" max="15140" width="5.109375" style="371" customWidth="1"/>
    <col min="15141" max="15143" width="8.88671875" style="371"/>
    <col min="15144" max="15144" width="7.109375" style="371" customWidth="1"/>
    <col min="15145" max="15355" width="8.88671875" style="371"/>
    <col min="15356" max="15356" width="9.88671875" style="371" customWidth="1"/>
    <col min="15357" max="15357" width="6.109375" style="371" customWidth="1"/>
    <col min="15358" max="15358" width="5.88671875" style="371" customWidth="1"/>
    <col min="15359" max="15359" width="6" style="371" customWidth="1"/>
    <col min="15360" max="15360" width="6.77734375" style="371" customWidth="1"/>
    <col min="15361" max="15361" width="9.21875" style="371" customWidth="1"/>
    <col min="15362" max="15362" width="9" style="371" customWidth="1"/>
    <col min="15363" max="15363" width="8.77734375" style="371" customWidth="1"/>
    <col min="15364" max="15364" width="7.33203125" style="371" bestFit="1" customWidth="1"/>
    <col min="15365" max="15365" width="9" style="371" bestFit="1" customWidth="1"/>
    <col min="15366" max="15366" width="9.44140625" style="371" bestFit="1" customWidth="1"/>
    <col min="15367" max="15367" width="9.88671875" style="371" bestFit="1" customWidth="1"/>
    <col min="15368" max="15368" width="7.33203125" style="371" bestFit="1" customWidth="1"/>
    <col min="15369" max="15369" width="5.5546875" style="371" customWidth="1"/>
    <col min="15370" max="15370" width="6.77734375" style="371" customWidth="1"/>
    <col min="15371" max="15371" width="8" style="371" customWidth="1"/>
    <col min="15372" max="15372" width="4" style="371" customWidth="1"/>
    <col min="15373" max="15373" width="6.33203125" style="371" customWidth="1"/>
    <col min="15374" max="15374" width="6.88671875" style="371" customWidth="1"/>
    <col min="15375" max="15375" width="5.77734375" style="371" customWidth="1"/>
    <col min="15376" max="15376" width="4.6640625" style="371" customWidth="1"/>
    <col min="15377" max="15377" width="5.6640625" style="371" customWidth="1"/>
    <col min="15378" max="15378" width="5" style="371" customWidth="1"/>
    <col min="15379" max="15379" width="4.5546875" style="371" customWidth="1"/>
    <col min="15380" max="15380" width="4.109375" style="371" customWidth="1"/>
    <col min="15381" max="15381" width="4.6640625" style="371" customWidth="1"/>
    <col min="15382" max="15383" width="6" style="371" customWidth="1"/>
    <col min="15384" max="15384" width="5.5546875" style="371" customWidth="1"/>
    <col min="15385" max="15385" width="5.6640625" style="371" customWidth="1"/>
    <col min="15386" max="15386" width="5.21875" style="371" customWidth="1"/>
    <col min="15387" max="15387" width="6.44140625" style="371" customWidth="1"/>
    <col min="15388" max="15388" width="5.44140625" style="371" customWidth="1"/>
    <col min="15389" max="15389" width="4.77734375" style="371" customWidth="1"/>
    <col min="15390" max="15390" width="5" style="371" customWidth="1"/>
    <col min="15391" max="15391" width="6.109375" style="371" customWidth="1"/>
    <col min="15392" max="15392" width="5.88671875" style="371" customWidth="1"/>
    <col min="15393" max="15393" width="4.109375" style="371" customWidth="1"/>
    <col min="15394" max="15394" width="4.77734375" style="371" customWidth="1"/>
    <col min="15395" max="15395" width="3.6640625" style="371" customWidth="1"/>
    <col min="15396" max="15396" width="5.109375" style="371" customWidth="1"/>
    <col min="15397" max="15399" width="8.88671875" style="371"/>
    <col min="15400" max="15400" width="7.109375" style="371" customWidth="1"/>
    <col min="15401" max="15611" width="8.88671875" style="371"/>
    <col min="15612" max="15612" width="9.88671875" style="371" customWidth="1"/>
    <col min="15613" max="15613" width="6.109375" style="371" customWidth="1"/>
    <col min="15614" max="15614" width="5.88671875" style="371" customWidth="1"/>
    <col min="15615" max="15615" width="6" style="371" customWidth="1"/>
    <col min="15616" max="15616" width="6.77734375" style="371" customWidth="1"/>
    <col min="15617" max="15617" width="9.21875" style="371" customWidth="1"/>
    <col min="15618" max="15618" width="9" style="371" customWidth="1"/>
    <col min="15619" max="15619" width="8.77734375" style="371" customWidth="1"/>
    <col min="15620" max="15620" width="7.33203125" style="371" bestFit="1" customWidth="1"/>
    <col min="15621" max="15621" width="9" style="371" bestFit="1" customWidth="1"/>
    <col min="15622" max="15622" width="9.44140625" style="371" bestFit="1" customWidth="1"/>
    <col min="15623" max="15623" width="9.88671875" style="371" bestFit="1" customWidth="1"/>
    <col min="15624" max="15624" width="7.33203125" style="371" bestFit="1" customWidth="1"/>
    <col min="15625" max="15625" width="5.5546875" style="371" customWidth="1"/>
    <col min="15626" max="15626" width="6.77734375" style="371" customWidth="1"/>
    <col min="15627" max="15627" width="8" style="371" customWidth="1"/>
    <col min="15628" max="15628" width="4" style="371" customWidth="1"/>
    <col min="15629" max="15629" width="6.33203125" style="371" customWidth="1"/>
    <col min="15630" max="15630" width="6.88671875" style="371" customWidth="1"/>
    <col min="15631" max="15631" width="5.77734375" style="371" customWidth="1"/>
    <col min="15632" max="15632" width="4.6640625" style="371" customWidth="1"/>
    <col min="15633" max="15633" width="5.6640625" style="371" customWidth="1"/>
    <col min="15634" max="15634" width="5" style="371" customWidth="1"/>
    <col min="15635" max="15635" width="4.5546875" style="371" customWidth="1"/>
    <col min="15636" max="15636" width="4.109375" style="371" customWidth="1"/>
    <col min="15637" max="15637" width="4.6640625" style="371" customWidth="1"/>
    <col min="15638" max="15639" width="6" style="371" customWidth="1"/>
    <col min="15640" max="15640" width="5.5546875" style="371" customWidth="1"/>
    <col min="15641" max="15641" width="5.6640625" style="371" customWidth="1"/>
    <col min="15642" max="15642" width="5.21875" style="371" customWidth="1"/>
    <col min="15643" max="15643" width="6.44140625" style="371" customWidth="1"/>
    <col min="15644" max="15644" width="5.44140625" style="371" customWidth="1"/>
    <col min="15645" max="15645" width="4.77734375" style="371" customWidth="1"/>
    <col min="15646" max="15646" width="5" style="371" customWidth="1"/>
    <col min="15647" max="15647" width="6.109375" style="371" customWidth="1"/>
    <col min="15648" max="15648" width="5.88671875" style="371" customWidth="1"/>
    <col min="15649" max="15649" width="4.109375" style="371" customWidth="1"/>
    <col min="15650" max="15650" width="4.77734375" style="371" customWidth="1"/>
    <col min="15651" max="15651" width="3.6640625" style="371" customWidth="1"/>
    <col min="15652" max="15652" width="5.109375" style="371" customWidth="1"/>
    <col min="15653" max="15655" width="8.88671875" style="371"/>
    <col min="15656" max="15656" width="7.109375" style="371" customWidth="1"/>
    <col min="15657" max="15867" width="8.88671875" style="371"/>
    <col min="15868" max="15868" width="9.88671875" style="371" customWidth="1"/>
    <col min="15869" max="15869" width="6.109375" style="371" customWidth="1"/>
    <col min="15870" max="15870" width="5.88671875" style="371" customWidth="1"/>
    <col min="15871" max="15871" width="6" style="371" customWidth="1"/>
    <col min="15872" max="15872" width="6.77734375" style="371" customWidth="1"/>
    <col min="15873" max="15873" width="9.21875" style="371" customWidth="1"/>
    <col min="15874" max="15874" width="9" style="371" customWidth="1"/>
    <col min="15875" max="15875" width="8.77734375" style="371" customWidth="1"/>
    <col min="15876" max="15876" width="7.33203125" style="371" bestFit="1" customWidth="1"/>
    <col min="15877" max="15877" width="9" style="371" bestFit="1" customWidth="1"/>
    <col min="15878" max="15878" width="9.44140625" style="371" bestFit="1" customWidth="1"/>
    <col min="15879" max="15879" width="9.88671875" style="371" bestFit="1" customWidth="1"/>
    <col min="15880" max="15880" width="7.33203125" style="371" bestFit="1" customWidth="1"/>
    <col min="15881" max="15881" width="5.5546875" style="371" customWidth="1"/>
    <col min="15882" max="15882" width="6.77734375" style="371" customWidth="1"/>
    <col min="15883" max="15883" width="8" style="371" customWidth="1"/>
    <col min="15884" max="15884" width="4" style="371" customWidth="1"/>
    <col min="15885" max="15885" width="6.33203125" style="371" customWidth="1"/>
    <col min="15886" max="15886" width="6.88671875" style="371" customWidth="1"/>
    <col min="15887" max="15887" width="5.77734375" style="371" customWidth="1"/>
    <col min="15888" max="15888" width="4.6640625" style="371" customWidth="1"/>
    <col min="15889" max="15889" width="5.6640625" style="371" customWidth="1"/>
    <col min="15890" max="15890" width="5" style="371" customWidth="1"/>
    <col min="15891" max="15891" width="4.5546875" style="371" customWidth="1"/>
    <col min="15892" max="15892" width="4.109375" style="371" customWidth="1"/>
    <col min="15893" max="15893" width="4.6640625" style="371" customWidth="1"/>
    <col min="15894" max="15895" width="6" style="371" customWidth="1"/>
    <col min="15896" max="15896" width="5.5546875" style="371" customWidth="1"/>
    <col min="15897" max="15897" width="5.6640625" style="371" customWidth="1"/>
    <col min="15898" max="15898" width="5.21875" style="371" customWidth="1"/>
    <col min="15899" max="15899" width="6.44140625" style="371" customWidth="1"/>
    <col min="15900" max="15900" width="5.44140625" style="371" customWidth="1"/>
    <col min="15901" max="15901" width="4.77734375" style="371" customWidth="1"/>
    <col min="15902" max="15902" width="5" style="371" customWidth="1"/>
    <col min="15903" max="15903" width="6.109375" style="371" customWidth="1"/>
    <col min="15904" max="15904" width="5.88671875" style="371" customWidth="1"/>
    <col min="15905" max="15905" width="4.109375" style="371" customWidth="1"/>
    <col min="15906" max="15906" width="4.77734375" style="371" customWidth="1"/>
    <col min="15907" max="15907" width="3.6640625" style="371" customWidth="1"/>
    <col min="15908" max="15908" width="5.109375" style="371" customWidth="1"/>
    <col min="15909" max="15911" width="8.88671875" style="371"/>
    <col min="15912" max="15912" width="7.109375" style="371" customWidth="1"/>
    <col min="15913" max="16123" width="8.88671875" style="371"/>
    <col min="16124" max="16124" width="9.88671875" style="371" customWidth="1"/>
    <col min="16125" max="16125" width="6.109375" style="371" customWidth="1"/>
    <col min="16126" max="16126" width="5.88671875" style="371" customWidth="1"/>
    <col min="16127" max="16127" width="6" style="371" customWidth="1"/>
    <col min="16128" max="16128" width="6.77734375" style="371" customWidth="1"/>
    <col min="16129" max="16129" width="9.21875" style="371" customWidth="1"/>
    <col min="16130" max="16130" width="9" style="371" customWidth="1"/>
    <col min="16131" max="16131" width="8.77734375" style="371" customWidth="1"/>
    <col min="16132" max="16132" width="7.33203125" style="371" bestFit="1" customWidth="1"/>
    <col min="16133" max="16133" width="9" style="371" bestFit="1" customWidth="1"/>
    <col min="16134" max="16134" width="9.44140625" style="371" bestFit="1" customWidth="1"/>
    <col min="16135" max="16135" width="9.88671875" style="371" bestFit="1" customWidth="1"/>
    <col min="16136" max="16136" width="7.33203125" style="371" bestFit="1" customWidth="1"/>
    <col min="16137" max="16137" width="5.5546875" style="371" customWidth="1"/>
    <col min="16138" max="16138" width="6.77734375" style="371" customWidth="1"/>
    <col min="16139" max="16139" width="8" style="371" customWidth="1"/>
    <col min="16140" max="16140" width="4" style="371" customWidth="1"/>
    <col min="16141" max="16141" width="6.33203125" style="371" customWidth="1"/>
    <col min="16142" max="16142" width="6.88671875" style="371" customWidth="1"/>
    <col min="16143" max="16143" width="5.77734375" style="371" customWidth="1"/>
    <col min="16144" max="16144" width="4.6640625" style="371" customWidth="1"/>
    <col min="16145" max="16145" width="5.6640625" style="371" customWidth="1"/>
    <col min="16146" max="16146" width="5" style="371" customWidth="1"/>
    <col min="16147" max="16147" width="4.5546875" style="371" customWidth="1"/>
    <col min="16148" max="16148" width="4.109375" style="371" customWidth="1"/>
    <col min="16149" max="16149" width="4.6640625" style="371" customWidth="1"/>
    <col min="16150" max="16151" width="6" style="371" customWidth="1"/>
    <col min="16152" max="16152" width="5.5546875" style="371" customWidth="1"/>
    <col min="16153" max="16153" width="5.6640625" style="371" customWidth="1"/>
    <col min="16154" max="16154" width="5.21875" style="371" customWidth="1"/>
    <col min="16155" max="16155" width="6.44140625" style="371" customWidth="1"/>
    <col min="16156" max="16156" width="5.44140625" style="371" customWidth="1"/>
    <col min="16157" max="16157" width="4.77734375" style="371" customWidth="1"/>
    <col min="16158" max="16158" width="5" style="371" customWidth="1"/>
    <col min="16159" max="16159" width="6.109375" style="371" customWidth="1"/>
    <col min="16160" max="16160" width="5.88671875" style="371" customWidth="1"/>
    <col min="16161" max="16161" width="4.109375" style="371" customWidth="1"/>
    <col min="16162" max="16162" width="4.77734375" style="371" customWidth="1"/>
    <col min="16163" max="16163" width="3.6640625" style="371" customWidth="1"/>
    <col min="16164" max="16164" width="5.109375" style="371" customWidth="1"/>
    <col min="16165" max="16167" width="8.88671875" style="371"/>
    <col min="16168" max="16168" width="7.109375" style="371" customWidth="1"/>
    <col min="16169" max="16384" width="8.88671875" style="371"/>
  </cols>
  <sheetData>
    <row r="1" spans="1:46" ht="36" customHeight="1">
      <c r="A1" s="919" t="s">
        <v>522</v>
      </c>
      <c r="B1" s="919"/>
      <c r="C1" s="919"/>
      <c r="D1" s="919"/>
      <c r="E1" s="919"/>
      <c r="F1" s="919"/>
      <c r="G1" s="919"/>
      <c r="H1" s="919"/>
      <c r="I1" s="919"/>
      <c r="J1" s="919"/>
      <c r="K1" s="919"/>
      <c r="L1" s="919"/>
      <c r="M1" s="919"/>
      <c r="N1" s="919"/>
      <c r="O1" s="919"/>
      <c r="P1" s="919"/>
      <c r="Q1" s="919"/>
      <c r="R1" s="919"/>
      <c r="S1" s="919"/>
      <c r="T1" s="919"/>
      <c r="U1" s="919"/>
      <c r="V1" s="919"/>
      <c r="W1" s="919"/>
      <c r="X1" s="919"/>
      <c r="Y1" s="919"/>
      <c r="Z1" s="919"/>
      <c r="AA1" s="919"/>
      <c r="AB1" s="919"/>
      <c r="AC1" s="919"/>
      <c r="AD1" s="919"/>
      <c r="AE1" s="919"/>
      <c r="AF1" s="919"/>
      <c r="AG1" s="919"/>
      <c r="AH1" s="919"/>
      <c r="AI1" s="919"/>
      <c r="AJ1" s="919"/>
      <c r="AK1" s="919"/>
      <c r="AL1" s="919"/>
      <c r="AM1" s="919"/>
      <c r="AN1" s="919"/>
      <c r="AO1" s="919"/>
      <c r="AP1" s="919"/>
      <c r="AQ1" s="919"/>
      <c r="AR1" s="919"/>
      <c r="AS1" s="919"/>
      <c r="AT1" s="919"/>
    </row>
    <row r="2" spans="1:46" s="423" customFormat="1" ht="15.75">
      <c r="A2" s="421"/>
      <c r="B2" s="422"/>
      <c r="C2" s="920" t="s">
        <v>523</v>
      </c>
      <c r="D2" s="921"/>
      <c r="E2" s="921"/>
      <c r="F2" s="918"/>
      <c r="G2" s="916" t="s">
        <v>524</v>
      </c>
      <c r="H2" s="917"/>
      <c r="I2" s="917"/>
      <c r="J2" s="918"/>
      <c r="K2" s="916" t="s">
        <v>525</v>
      </c>
      <c r="L2" s="917"/>
      <c r="M2" s="917"/>
      <c r="N2" s="918"/>
      <c r="O2" s="916" t="s">
        <v>526</v>
      </c>
      <c r="P2" s="917"/>
      <c r="Q2" s="917"/>
      <c r="R2" s="918"/>
      <c r="S2" s="916" t="s">
        <v>527</v>
      </c>
      <c r="T2" s="917"/>
      <c r="U2" s="917"/>
      <c r="V2" s="918"/>
      <c r="W2" s="916" t="s">
        <v>528</v>
      </c>
      <c r="X2" s="917"/>
      <c r="Y2" s="917"/>
      <c r="Z2" s="918"/>
      <c r="AA2" s="916" t="s">
        <v>529</v>
      </c>
      <c r="AB2" s="917"/>
      <c r="AC2" s="917"/>
      <c r="AD2" s="918"/>
      <c r="AE2" s="916" t="s">
        <v>530</v>
      </c>
      <c r="AF2" s="917"/>
      <c r="AG2" s="917"/>
      <c r="AH2" s="918"/>
      <c r="AI2" s="916" t="s">
        <v>531</v>
      </c>
      <c r="AJ2" s="917"/>
      <c r="AK2" s="917"/>
      <c r="AL2" s="918"/>
      <c r="AM2" s="916" t="s">
        <v>532</v>
      </c>
      <c r="AN2" s="917"/>
      <c r="AO2" s="917"/>
      <c r="AP2" s="918"/>
      <c r="AQ2" s="916" t="s">
        <v>213</v>
      </c>
      <c r="AR2" s="917"/>
      <c r="AS2" s="917"/>
      <c r="AT2" s="918"/>
    </row>
    <row r="3" spans="1:46" s="426" customFormat="1" ht="63">
      <c r="A3" s="424" t="s">
        <v>0</v>
      </c>
      <c r="B3" s="425" t="s">
        <v>129</v>
      </c>
      <c r="C3" s="362" t="s">
        <v>248</v>
      </c>
      <c r="D3" s="362" t="s">
        <v>249</v>
      </c>
      <c r="E3" s="362" t="s">
        <v>313</v>
      </c>
      <c r="F3" s="362" t="s">
        <v>121</v>
      </c>
      <c r="G3" s="362" t="s">
        <v>248</v>
      </c>
      <c r="H3" s="362" t="s">
        <v>249</v>
      </c>
      <c r="I3" s="362" t="s">
        <v>313</v>
      </c>
      <c r="J3" s="362" t="s">
        <v>121</v>
      </c>
      <c r="K3" s="362" t="s">
        <v>248</v>
      </c>
      <c r="L3" s="362" t="s">
        <v>249</v>
      </c>
      <c r="M3" s="362" t="s">
        <v>313</v>
      </c>
      <c r="N3" s="362" t="s">
        <v>121</v>
      </c>
      <c r="O3" s="362" t="s">
        <v>248</v>
      </c>
      <c r="P3" s="362" t="s">
        <v>249</v>
      </c>
      <c r="Q3" s="362" t="s">
        <v>313</v>
      </c>
      <c r="R3" s="362" t="s">
        <v>121</v>
      </c>
      <c r="S3" s="362" t="s">
        <v>248</v>
      </c>
      <c r="T3" s="362" t="s">
        <v>249</v>
      </c>
      <c r="U3" s="362" t="s">
        <v>313</v>
      </c>
      <c r="V3" s="362" t="s">
        <v>121</v>
      </c>
      <c r="W3" s="362" t="s">
        <v>248</v>
      </c>
      <c r="X3" s="362" t="s">
        <v>249</v>
      </c>
      <c r="Y3" s="362" t="s">
        <v>313</v>
      </c>
      <c r="Z3" s="362" t="s">
        <v>121</v>
      </c>
      <c r="AA3" s="362" t="s">
        <v>248</v>
      </c>
      <c r="AB3" s="362" t="s">
        <v>249</v>
      </c>
      <c r="AC3" s="362" t="s">
        <v>313</v>
      </c>
      <c r="AD3" s="362" t="s">
        <v>121</v>
      </c>
      <c r="AE3" s="362" t="s">
        <v>248</v>
      </c>
      <c r="AF3" s="362" t="s">
        <v>249</v>
      </c>
      <c r="AG3" s="362" t="s">
        <v>313</v>
      </c>
      <c r="AH3" s="362" t="s">
        <v>121</v>
      </c>
      <c r="AI3" s="362" t="s">
        <v>248</v>
      </c>
      <c r="AJ3" s="362" t="s">
        <v>249</v>
      </c>
      <c r="AK3" s="362" t="s">
        <v>313</v>
      </c>
      <c r="AL3" s="362" t="s">
        <v>121</v>
      </c>
      <c r="AM3" s="362" t="s">
        <v>248</v>
      </c>
      <c r="AN3" s="362" t="s">
        <v>249</v>
      </c>
      <c r="AO3" s="362" t="s">
        <v>313</v>
      </c>
      <c r="AP3" s="362" t="s">
        <v>121</v>
      </c>
      <c r="AQ3" s="362" t="s">
        <v>248</v>
      </c>
      <c r="AR3" s="362" t="s">
        <v>249</v>
      </c>
      <c r="AS3" s="362" t="s">
        <v>313</v>
      </c>
      <c r="AT3" s="362" t="s">
        <v>121</v>
      </c>
    </row>
    <row r="4" spans="1:46" s="379" customFormat="1" ht="15.75">
      <c r="A4" s="427">
        <v>1</v>
      </c>
      <c r="B4" s="428" t="s">
        <v>227</v>
      </c>
      <c r="C4" s="429">
        <v>138</v>
      </c>
      <c r="D4" s="429">
        <v>68</v>
      </c>
      <c r="E4" s="429">
        <v>369.5</v>
      </c>
      <c r="F4" s="430">
        <f>E4/D4</f>
        <v>5.4338235294117645</v>
      </c>
      <c r="G4" s="429">
        <v>406</v>
      </c>
      <c r="H4" s="429">
        <v>314.64999999999998</v>
      </c>
      <c r="I4" s="429">
        <v>1887.8999999999999</v>
      </c>
      <c r="J4" s="430">
        <f>I4/H4</f>
        <v>6</v>
      </c>
      <c r="K4" s="429">
        <v>16.079999999999998</v>
      </c>
      <c r="L4" s="429">
        <v>11.055</v>
      </c>
      <c r="M4" s="429">
        <v>62.31</v>
      </c>
      <c r="N4" s="430">
        <f>M4/L4</f>
        <v>5.6363636363636367</v>
      </c>
      <c r="O4" s="429">
        <v>147</v>
      </c>
      <c r="P4" s="429">
        <v>99.75</v>
      </c>
      <c r="Q4" s="429">
        <v>399</v>
      </c>
      <c r="R4" s="430">
        <f>Q4/P4</f>
        <v>4</v>
      </c>
      <c r="S4" s="429">
        <v>123</v>
      </c>
      <c r="T4" s="429">
        <v>51.75</v>
      </c>
      <c r="U4" s="429">
        <v>258.75</v>
      </c>
      <c r="V4" s="430">
        <f>U4/T4</f>
        <v>5</v>
      </c>
      <c r="W4" s="429">
        <v>0</v>
      </c>
      <c r="X4" s="429">
        <v>0</v>
      </c>
      <c r="Y4" s="429">
        <v>0</v>
      </c>
      <c r="Z4" s="429"/>
      <c r="AA4" s="429">
        <v>25.125</v>
      </c>
      <c r="AB4" s="429">
        <v>18.09</v>
      </c>
      <c r="AC4" s="429">
        <v>126.63</v>
      </c>
      <c r="AD4" s="430">
        <f t="shared" ref="AD4:AD12" si="0">AC4/AB4</f>
        <v>7</v>
      </c>
      <c r="AE4" s="429">
        <v>3.0150000000000001</v>
      </c>
      <c r="AF4" s="429">
        <v>2.1</v>
      </c>
      <c r="AG4" s="429">
        <v>8.4</v>
      </c>
      <c r="AH4" s="430">
        <f t="shared" ref="AH4:AH18" si="1">AG4/AF4</f>
        <v>4</v>
      </c>
      <c r="AI4" s="429">
        <v>52.5</v>
      </c>
      <c r="AJ4" s="429">
        <v>30.15</v>
      </c>
      <c r="AK4" s="429">
        <v>165.82499999999999</v>
      </c>
      <c r="AL4" s="430">
        <f t="shared" ref="AL4:AL13" si="2">AK4/AJ4</f>
        <v>5.5</v>
      </c>
      <c r="AM4" s="429">
        <v>6.03</v>
      </c>
      <c r="AN4" s="429">
        <v>2.0099999999999998</v>
      </c>
      <c r="AO4" s="429">
        <v>20.099999999999998</v>
      </c>
      <c r="AP4" s="430">
        <f t="shared" ref="AP4:AP13" si="3">AO4/AN4</f>
        <v>10</v>
      </c>
      <c r="AQ4" s="429">
        <f>C4+G4+K4+O4+S4+W4+AA4+AE4+AI4+AM4</f>
        <v>916.75</v>
      </c>
      <c r="AR4" s="429">
        <f>D4+H4+L4+P4+T4+X4+AB4+AF4+AJ4+AN4</f>
        <v>597.55499999999995</v>
      </c>
      <c r="AS4" s="429">
        <f>E4+I4+M4+Q4+U4+Y4+AC4+AG4+AK4+AO4</f>
        <v>3298.4149999999995</v>
      </c>
      <c r="AT4" s="430">
        <f t="shared" ref="AT4:AT18" si="4">AS4/AR4</f>
        <v>5.5198517291295355</v>
      </c>
    </row>
    <row r="5" spans="1:46" s="379" customFormat="1" ht="15.75">
      <c r="A5" s="427">
        <v>1</v>
      </c>
      <c r="B5" s="428" t="s">
        <v>207</v>
      </c>
      <c r="C5" s="429">
        <v>13.65</v>
      </c>
      <c r="D5" s="429">
        <v>5.25</v>
      </c>
      <c r="E5" s="429">
        <v>26.25</v>
      </c>
      <c r="F5" s="430">
        <f t="shared" ref="F5:F14" si="5">E5/D5</f>
        <v>5</v>
      </c>
      <c r="G5" s="429">
        <v>57.75</v>
      </c>
      <c r="H5" s="429">
        <v>31.5</v>
      </c>
      <c r="I5" s="429">
        <v>346.5</v>
      </c>
      <c r="J5" s="430">
        <f t="shared" ref="J5:J14" si="6">I5/H5</f>
        <v>11</v>
      </c>
      <c r="K5" s="429">
        <v>7.5374999999999996</v>
      </c>
      <c r="L5" s="429">
        <v>4.0199999999999996</v>
      </c>
      <c r="M5" s="429">
        <v>14.069999999999999</v>
      </c>
      <c r="N5" s="430">
        <f t="shared" ref="N5:N14" si="7">M5/L5</f>
        <v>3.5</v>
      </c>
      <c r="O5" s="429">
        <v>38.85</v>
      </c>
      <c r="P5" s="429">
        <v>15.75</v>
      </c>
      <c r="Q5" s="429">
        <v>88.199999999999989</v>
      </c>
      <c r="R5" s="430">
        <f t="shared" ref="R5:R14" si="8">Q5/P5</f>
        <v>5.6</v>
      </c>
      <c r="S5" s="429">
        <v>18.899999999999999</v>
      </c>
      <c r="T5" s="429">
        <v>13.65</v>
      </c>
      <c r="U5" s="429">
        <v>95.55</v>
      </c>
      <c r="V5" s="430">
        <f t="shared" ref="V5:V14" si="9">U5/T5</f>
        <v>7</v>
      </c>
      <c r="W5" s="429">
        <v>5.0250000000000004</v>
      </c>
      <c r="X5" s="429">
        <v>3</v>
      </c>
      <c r="Y5" s="429">
        <v>9</v>
      </c>
      <c r="Z5" s="430">
        <f t="shared" ref="Z5:Z9" si="10">Y5/X5</f>
        <v>3</v>
      </c>
      <c r="AA5" s="429">
        <v>9.0449999999999999</v>
      </c>
      <c r="AB5" s="429">
        <v>2.0099999999999998</v>
      </c>
      <c r="AC5" s="429">
        <v>12.059999999999999</v>
      </c>
      <c r="AD5" s="430">
        <f t="shared" si="0"/>
        <v>6</v>
      </c>
      <c r="AE5" s="429">
        <v>10.050000000000001</v>
      </c>
      <c r="AF5" s="429">
        <v>5.25</v>
      </c>
      <c r="AG5" s="429">
        <v>36.75</v>
      </c>
      <c r="AH5" s="430">
        <f t="shared" si="1"/>
        <v>7</v>
      </c>
      <c r="AI5" s="429">
        <v>0</v>
      </c>
      <c r="AJ5" s="429">
        <v>0</v>
      </c>
      <c r="AK5" s="429">
        <v>0</v>
      </c>
      <c r="AL5" s="430"/>
      <c r="AM5" s="429">
        <v>26.25</v>
      </c>
      <c r="AN5" s="429">
        <v>7.35</v>
      </c>
      <c r="AO5" s="429">
        <v>44.099999999999994</v>
      </c>
      <c r="AP5" s="430">
        <f t="shared" si="3"/>
        <v>5.9999999999999991</v>
      </c>
      <c r="AQ5" s="429">
        <f t="shared" ref="AQ5:AS17" si="11">C5+G5+K5+O5+S5+W5+AA5+AE5+AI5+AM5</f>
        <v>187.0575</v>
      </c>
      <c r="AR5" s="429">
        <f t="shared" si="11"/>
        <v>87.78</v>
      </c>
      <c r="AS5" s="429">
        <f t="shared" si="11"/>
        <v>672.4799999999999</v>
      </c>
      <c r="AT5" s="430">
        <f t="shared" si="4"/>
        <v>7.6609706083390279</v>
      </c>
    </row>
    <row r="6" spans="1:46" s="377" customFormat="1" ht="15.75">
      <c r="A6" s="427">
        <v>1</v>
      </c>
      <c r="B6" s="428" t="s">
        <v>250</v>
      </c>
      <c r="C6" s="429">
        <v>228.97499999999999</v>
      </c>
      <c r="D6" s="429">
        <v>195</v>
      </c>
      <c r="E6" s="429">
        <v>1149.1199999999999</v>
      </c>
      <c r="F6" s="430">
        <f t="shared" si="5"/>
        <v>5.8929230769230765</v>
      </c>
      <c r="G6" s="429">
        <v>82.95</v>
      </c>
      <c r="H6" s="429">
        <v>65.099999999999994</v>
      </c>
      <c r="I6" s="429">
        <v>351.54</v>
      </c>
      <c r="J6" s="430">
        <f t="shared" si="6"/>
        <v>5.4</v>
      </c>
      <c r="K6" s="429">
        <v>30.15</v>
      </c>
      <c r="L6" s="429">
        <v>15.074999999999999</v>
      </c>
      <c r="M6" s="429">
        <v>64.319999999999993</v>
      </c>
      <c r="N6" s="430">
        <f t="shared" si="7"/>
        <v>4.2666666666666666</v>
      </c>
      <c r="O6" s="429">
        <v>41.8</v>
      </c>
      <c r="P6" s="429">
        <v>34.1</v>
      </c>
      <c r="Q6" s="429">
        <v>163.68000000000004</v>
      </c>
      <c r="R6" s="430">
        <f t="shared" si="8"/>
        <v>4.8000000000000007</v>
      </c>
      <c r="S6" s="429">
        <v>47.25</v>
      </c>
      <c r="T6" s="429">
        <v>39.9</v>
      </c>
      <c r="U6" s="429">
        <v>239.39999999999998</v>
      </c>
      <c r="V6" s="430">
        <f t="shared" si="9"/>
        <v>6</v>
      </c>
      <c r="W6" s="429">
        <v>3.6</v>
      </c>
      <c r="X6" s="429">
        <v>2</v>
      </c>
      <c r="Y6" s="429">
        <v>12</v>
      </c>
      <c r="Z6" s="430">
        <f t="shared" si="10"/>
        <v>6</v>
      </c>
      <c r="AA6" s="429">
        <v>9.0449999999999999</v>
      </c>
      <c r="AB6" s="429">
        <v>2.0099999999999998</v>
      </c>
      <c r="AC6" s="429">
        <v>12.059999999999999</v>
      </c>
      <c r="AD6" s="430">
        <f t="shared" si="0"/>
        <v>6</v>
      </c>
      <c r="AE6" s="429">
        <v>5.0250000000000004</v>
      </c>
      <c r="AF6" s="429">
        <v>4.2</v>
      </c>
      <c r="AG6" s="429">
        <v>23.1</v>
      </c>
      <c r="AH6" s="430">
        <f t="shared" si="1"/>
        <v>5.5</v>
      </c>
      <c r="AI6" s="429">
        <v>0</v>
      </c>
      <c r="AJ6" s="429">
        <v>0</v>
      </c>
      <c r="AK6" s="429">
        <v>0</v>
      </c>
      <c r="AL6" s="430"/>
      <c r="AM6" s="429">
        <v>112</v>
      </c>
      <c r="AN6" s="429">
        <v>8</v>
      </c>
      <c r="AO6" s="429">
        <v>40</v>
      </c>
      <c r="AP6" s="430">
        <f t="shared" si="3"/>
        <v>5</v>
      </c>
      <c r="AQ6" s="429">
        <f t="shared" si="11"/>
        <v>560.79500000000007</v>
      </c>
      <c r="AR6" s="429">
        <f t="shared" si="11"/>
        <v>365.38499999999999</v>
      </c>
      <c r="AS6" s="429">
        <f t="shared" si="11"/>
        <v>2055.2199999999998</v>
      </c>
      <c r="AT6" s="430">
        <f t="shared" si="4"/>
        <v>5.6248067107297777</v>
      </c>
    </row>
    <row r="7" spans="1:46" s="379" customFormat="1" ht="15.75">
      <c r="A7" s="427">
        <v>1</v>
      </c>
      <c r="B7" s="428" t="s">
        <v>203</v>
      </c>
      <c r="C7" s="429">
        <v>27.3</v>
      </c>
      <c r="D7" s="429">
        <v>17.850000000000001</v>
      </c>
      <c r="E7" s="429">
        <v>130.20000000000002</v>
      </c>
      <c r="F7" s="430">
        <f t="shared" si="5"/>
        <v>7.2941176470588243</v>
      </c>
      <c r="G7" s="429">
        <v>36.18</v>
      </c>
      <c r="H7" s="429">
        <v>28.14</v>
      </c>
      <c r="I7" s="429">
        <v>374.262</v>
      </c>
      <c r="J7" s="430">
        <f t="shared" si="6"/>
        <v>13.299999999999999</v>
      </c>
      <c r="K7" s="429">
        <v>12.5625</v>
      </c>
      <c r="L7" s="429">
        <v>8.5425000000000004</v>
      </c>
      <c r="M7" s="429">
        <v>59.797499999999999</v>
      </c>
      <c r="N7" s="430">
        <f t="shared" si="7"/>
        <v>7</v>
      </c>
      <c r="O7" s="429">
        <v>29.4</v>
      </c>
      <c r="P7" s="429">
        <v>28.14</v>
      </c>
      <c r="Q7" s="429">
        <v>309.54000000000002</v>
      </c>
      <c r="R7" s="430">
        <f t="shared" si="8"/>
        <v>11</v>
      </c>
      <c r="S7" s="429">
        <v>17.850000000000001</v>
      </c>
      <c r="T7" s="429">
        <v>17.085000000000001</v>
      </c>
      <c r="U7" s="429">
        <v>223.8135</v>
      </c>
      <c r="V7" s="430">
        <f t="shared" si="9"/>
        <v>13.1</v>
      </c>
      <c r="W7" s="429">
        <v>0</v>
      </c>
      <c r="X7" s="429">
        <v>0</v>
      </c>
      <c r="Y7" s="429">
        <v>0</v>
      </c>
      <c r="Z7" s="430"/>
      <c r="AA7" s="429">
        <v>24.622499999999999</v>
      </c>
      <c r="AB7" s="429">
        <v>8.0399999999999991</v>
      </c>
      <c r="AC7" s="429">
        <v>96.47999999999999</v>
      </c>
      <c r="AD7" s="430">
        <f t="shared" si="0"/>
        <v>12</v>
      </c>
      <c r="AE7" s="429">
        <v>13.065</v>
      </c>
      <c r="AF7" s="429">
        <v>13.65</v>
      </c>
      <c r="AG7" s="429">
        <v>174.03749999999999</v>
      </c>
      <c r="AH7" s="430">
        <f t="shared" si="1"/>
        <v>12.75</v>
      </c>
      <c r="AI7" s="429">
        <v>0</v>
      </c>
      <c r="AJ7" s="429">
        <v>0</v>
      </c>
      <c r="AK7" s="429">
        <v>0</v>
      </c>
      <c r="AL7" s="430"/>
      <c r="AM7" s="429">
        <v>0</v>
      </c>
      <c r="AN7" s="429">
        <v>0</v>
      </c>
      <c r="AO7" s="429">
        <v>0</v>
      </c>
      <c r="AP7" s="430"/>
      <c r="AQ7" s="429">
        <f t="shared" si="11"/>
        <v>160.97999999999999</v>
      </c>
      <c r="AR7" s="429">
        <f t="shared" si="11"/>
        <v>121.44749999999999</v>
      </c>
      <c r="AS7" s="429">
        <f t="shared" si="11"/>
        <v>1368.1305</v>
      </c>
      <c r="AT7" s="430">
        <f t="shared" si="4"/>
        <v>11.265201012783303</v>
      </c>
    </row>
    <row r="8" spans="1:46" s="379" customFormat="1" ht="15.75">
      <c r="A8" s="427">
        <v>1</v>
      </c>
      <c r="B8" s="428" t="s">
        <v>499</v>
      </c>
      <c r="C8" s="429">
        <v>16.079999999999998</v>
      </c>
      <c r="D8" s="429">
        <v>7.0350000000000001</v>
      </c>
      <c r="E8" s="429">
        <v>63.314999999999998</v>
      </c>
      <c r="F8" s="430">
        <f t="shared" si="5"/>
        <v>9</v>
      </c>
      <c r="G8" s="429">
        <v>79.8</v>
      </c>
      <c r="H8" s="429">
        <v>71.400000000000006</v>
      </c>
      <c r="I8" s="429">
        <v>638.40000000000009</v>
      </c>
      <c r="J8" s="430">
        <f t="shared" si="6"/>
        <v>8.9411764705882355</v>
      </c>
      <c r="K8" s="429">
        <v>62.31</v>
      </c>
      <c r="L8" s="429">
        <v>56.28</v>
      </c>
      <c r="M8" s="429">
        <v>90.45</v>
      </c>
      <c r="N8" s="430">
        <f t="shared" si="7"/>
        <v>1.6071428571428572</v>
      </c>
      <c r="O8" s="429">
        <v>87.15</v>
      </c>
      <c r="P8" s="429">
        <v>78.75</v>
      </c>
      <c r="Q8" s="429">
        <v>861</v>
      </c>
      <c r="R8" s="430">
        <f t="shared" si="8"/>
        <v>10.933333333333334</v>
      </c>
      <c r="S8" s="429">
        <v>38.85</v>
      </c>
      <c r="T8" s="429">
        <v>34.65</v>
      </c>
      <c r="U8" s="429">
        <v>321.3</v>
      </c>
      <c r="V8" s="430">
        <f t="shared" si="9"/>
        <v>9.2727272727272734</v>
      </c>
      <c r="W8" s="429">
        <v>0</v>
      </c>
      <c r="X8" s="429">
        <v>0</v>
      </c>
      <c r="Y8" s="429">
        <v>0</v>
      </c>
      <c r="Z8" s="430"/>
      <c r="AA8" s="429">
        <v>18.899999999999999</v>
      </c>
      <c r="AB8" s="429">
        <v>16.8</v>
      </c>
      <c r="AC8" s="429">
        <v>117.60000000000001</v>
      </c>
      <c r="AD8" s="430">
        <f t="shared" si="0"/>
        <v>7</v>
      </c>
      <c r="AE8" s="429">
        <v>201</v>
      </c>
      <c r="AF8" s="429">
        <v>189</v>
      </c>
      <c r="AG8" s="429">
        <v>1039.5</v>
      </c>
      <c r="AH8" s="430">
        <f t="shared" si="1"/>
        <v>5.5</v>
      </c>
      <c r="AI8" s="429">
        <v>2.0099999999999998</v>
      </c>
      <c r="AJ8" s="429">
        <v>0</v>
      </c>
      <c r="AK8" s="429">
        <v>0</v>
      </c>
      <c r="AL8" s="430"/>
      <c r="AM8" s="429">
        <v>135</v>
      </c>
      <c r="AN8" s="429">
        <v>110</v>
      </c>
      <c r="AO8" s="429">
        <v>990</v>
      </c>
      <c r="AP8" s="430">
        <f t="shared" si="3"/>
        <v>9</v>
      </c>
      <c r="AQ8" s="429">
        <f t="shared" si="11"/>
        <v>641.09999999999991</v>
      </c>
      <c r="AR8" s="429">
        <f t="shared" si="11"/>
        <v>563.91499999999996</v>
      </c>
      <c r="AS8" s="429">
        <f t="shared" si="11"/>
        <v>4121.5650000000005</v>
      </c>
      <c r="AT8" s="430">
        <f t="shared" si="4"/>
        <v>7.3088408714079263</v>
      </c>
    </row>
    <row r="9" spans="1:46" s="379" customFormat="1" ht="15.75">
      <c r="A9" s="427">
        <v>1</v>
      </c>
      <c r="B9" s="428" t="s">
        <v>223</v>
      </c>
      <c r="C9" s="429">
        <v>95</v>
      </c>
      <c r="D9" s="429">
        <v>67.724999999999994</v>
      </c>
      <c r="E9" s="429">
        <v>479.66499999999996</v>
      </c>
      <c r="F9" s="430">
        <f t="shared" si="5"/>
        <v>7.0825396825396822</v>
      </c>
      <c r="G9" s="429">
        <v>145.94999999999999</v>
      </c>
      <c r="H9" s="429">
        <v>85.424999999999997</v>
      </c>
      <c r="I9" s="429">
        <v>1110.0225</v>
      </c>
      <c r="J9" s="430">
        <f t="shared" si="6"/>
        <v>12.994117647058824</v>
      </c>
      <c r="K9" s="429">
        <v>77.387500000000003</v>
      </c>
      <c r="L9" s="429">
        <v>57.912500000000001</v>
      </c>
      <c r="M9" s="429">
        <v>405.38749999999999</v>
      </c>
      <c r="N9" s="430">
        <f t="shared" si="7"/>
        <v>7</v>
      </c>
      <c r="O9" s="429">
        <v>51.45</v>
      </c>
      <c r="P9" s="429">
        <v>41.475000000000001</v>
      </c>
      <c r="Q9" s="429">
        <v>290.32499999999999</v>
      </c>
      <c r="R9" s="430">
        <f t="shared" si="8"/>
        <v>6.9999999999999991</v>
      </c>
      <c r="S9" s="429">
        <v>48.3</v>
      </c>
      <c r="T9" s="429">
        <v>37.799999999999997</v>
      </c>
      <c r="U9" s="429">
        <v>257.04000000000002</v>
      </c>
      <c r="V9" s="430">
        <f t="shared" si="9"/>
        <v>6.8000000000000007</v>
      </c>
      <c r="W9" s="429">
        <v>6.9</v>
      </c>
      <c r="X9" s="429">
        <v>4.5999999999999996</v>
      </c>
      <c r="Y9" s="429">
        <v>28.749999999999996</v>
      </c>
      <c r="Z9" s="430">
        <f t="shared" si="10"/>
        <v>6.25</v>
      </c>
      <c r="AA9" s="431">
        <v>74.825000000000003</v>
      </c>
      <c r="AB9" s="431">
        <v>52.762500000000003</v>
      </c>
      <c r="AC9" s="431">
        <v>369.33750000000003</v>
      </c>
      <c r="AD9" s="430">
        <f t="shared" si="0"/>
        <v>7</v>
      </c>
      <c r="AE9" s="429">
        <v>0</v>
      </c>
      <c r="AF9" s="429">
        <v>0</v>
      </c>
      <c r="AG9" s="429">
        <v>0</v>
      </c>
      <c r="AH9" s="430"/>
      <c r="AI9" s="429">
        <v>0</v>
      </c>
      <c r="AJ9" s="429">
        <v>0</v>
      </c>
      <c r="AK9" s="429">
        <v>0</v>
      </c>
      <c r="AL9" s="430"/>
      <c r="AM9" s="366">
        <v>0</v>
      </c>
      <c r="AN9" s="366">
        <v>0</v>
      </c>
      <c r="AO9" s="366">
        <v>0</v>
      </c>
      <c r="AP9" s="430"/>
      <c r="AQ9" s="429">
        <f t="shared" si="11"/>
        <v>499.81249999999994</v>
      </c>
      <c r="AR9" s="429">
        <f t="shared" si="11"/>
        <v>347.7</v>
      </c>
      <c r="AS9" s="429">
        <f t="shared" si="11"/>
        <v>2940.5275000000001</v>
      </c>
      <c r="AT9" s="430">
        <f t="shared" si="4"/>
        <v>8.4570822548173723</v>
      </c>
    </row>
    <row r="10" spans="1:46" s="379" customFormat="1" ht="15.75">
      <c r="A10" s="427">
        <v>1</v>
      </c>
      <c r="B10" s="428" t="s">
        <v>190</v>
      </c>
      <c r="C10" s="429">
        <v>20.100000000000001</v>
      </c>
      <c r="D10" s="429">
        <v>15.074999999999999</v>
      </c>
      <c r="E10" s="429">
        <v>70.349999999999994</v>
      </c>
      <c r="F10" s="430">
        <f t="shared" si="5"/>
        <v>4.6666666666666661</v>
      </c>
      <c r="G10" s="429">
        <v>236.25</v>
      </c>
      <c r="H10" s="429">
        <v>178.5</v>
      </c>
      <c r="I10" s="429">
        <v>1942.5</v>
      </c>
      <c r="J10" s="430">
        <f t="shared" si="6"/>
        <v>10.882352941176471</v>
      </c>
      <c r="K10" s="429">
        <v>25.125</v>
      </c>
      <c r="L10" s="429">
        <v>17.085000000000001</v>
      </c>
      <c r="M10" s="429">
        <v>48.24</v>
      </c>
      <c r="N10" s="430">
        <f t="shared" si="7"/>
        <v>2.8235294117647061</v>
      </c>
      <c r="O10" s="429">
        <v>48.375</v>
      </c>
      <c r="P10" s="429">
        <v>37.625</v>
      </c>
      <c r="Q10" s="429">
        <v>311.75000000000006</v>
      </c>
      <c r="R10" s="430">
        <f t="shared" si="8"/>
        <v>8.2857142857142865</v>
      </c>
      <c r="S10" s="429">
        <v>31.5</v>
      </c>
      <c r="T10" s="429">
        <v>26.25</v>
      </c>
      <c r="U10" s="429">
        <v>141.75</v>
      </c>
      <c r="V10" s="430">
        <f t="shared" si="9"/>
        <v>5.4</v>
      </c>
      <c r="W10" s="429">
        <v>0</v>
      </c>
      <c r="X10" s="429">
        <v>0</v>
      </c>
      <c r="Y10" s="429">
        <v>0</v>
      </c>
      <c r="Z10" s="430"/>
      <c r="AA10" s="429">
        <v>0</v>
      </c>
      <c r="AB10" s="429">
        <v>0</v>
      </c>
      <c r="AC10" s="429">
        <v>0</v>
      </c>
      <c r="AD10" s="430"/>
      <c r="AE10" s="429">
        <v>9.0449999999999999</v>
      </c>
      <c r="AF10" s="429">
        <v>6.3</v>
      </c>
      <c r="AG10" s="429">
        <v>31.5</v>
      </c>
      <c r="AH10" s="430">
        <f t="shared" si="1"/>
        <v>5</v>
      </c>
      <c r="AI10" s="429">
        <v>215.25</v>
      </c>
      <c r="AJ10" s="429">
        <v>211.05</v>
      </c>
      <c r="AK10" s="429">
        <v>1139.67</v>
      </c>
      <c r="AL10" s="430">
        <f t="shared" si="2"/>
        <v>5.4</v>
      </c>
      <c r="AM10" s="429">
        <v>3</v>
      </c>
      <c r="AN10" s="429">
        <v>2.25</v>
      </c>
      <c r="AO10" s="429">
        <v>4.5</v>
      </c>
      <c r="AP10" s="430">
        <f t="shared" si="3"/>
        <v>2</v>
      </c>
      <c r="AQ10" s="429">
        <f t="shared" si="11"/>
        <v>588.64499999999998</v>
      </c>
      <c r="AR10" s="429">
        <f t="shared" si="11"/>
        <v>494.13499999999999</v>
      </c>
      <c r="AS10" s="429">
        <f t="shared" si="11"/>
        <v>3690.2599999999998</v>
      </c>
      <c r="AT10" s="430">
        <f t="shared" si="4"/>
        <v>7.4681210600342007</v>
      </c>
    </row>
    <row r="11" spans="1:46" s="370" customFormat="1" ht="15.75">
      <c r="A11" s="427">
        <v>1</v>
      </c>
      <c r="B11" s="428" t="s">
        <v>189</v>
      </c>
      <c r="C11" s="429">
        <v>5.0250000000000004</v>
      </c>
      <c r="D11" s="429">
        <v>2.0099999999999998</v>
      </c>
      <c r="E11" s="429">
        <v>6.0299999999999994</v>
      </c>
      <c r="F11" s="430">
        <f t="shared" si="5"/>
        <v>3</v>
      </c>
      <c r="G11" s="429">
        <v>35</v>
      </c>
      <c r="H11" s="429">
        <v>26.25</v>
      </c>
      <c r="I11" s="429">
        <v>183.75</v>
      </c>
      <c r="J11" s="430">
        <f t="shared" si="6"/>
        <v>7</v>
      </c>
      <c r="K11" s="429">
        <v>6.03</v>
      </c>
      <c r="L11" s="429">
        <v>4.0199999999999996</v>
      </c>
      <c r="M11" s="429">
        <v>8.0399999999999991</v>
      </c>
      <c r="N11" s="430">
        <f t="shared" si="7"/>
        <v>2</v>
      </c>
      <c r="O11" s="429">
        <v>5.0250000000000004</v>
      </c>
      <c r="P11" s="429">
        <v>3.0150000000000001</v>
      </c>
      <c r="Q11" s="429">
        <v>15.075000000000001</v>
      </c>
      <c r="R11" s="430">
        <f t="shared" si="8"/>
        <v>5</v>
      </c>
      <c r="S11" s="429">
        <v>4.0199999999999996</v>
      </c>
      <c r="T11" s="429">
        <v>2.0099999999999998</v>
      </c>
      <c r="U11" s="429">
        <v>8.0399999999999991</v>
      </c>
      <c r="V11" s="430">
        <f t="shared" si="9"/>
        <v>4</v>
      </c>
      <c r="W11" s="429">
        <v>0</v>
      </c>
      <c r="X11" s="429">
        <v>0</v>
      </c>
      <c r="Y11" s="429">
        <v>0</v>
      </c>
      <c r="Z11" s="430"/>
      <c r="AA11" s="429">
        <v>3.0150000000000001</v>
      </c>
      <c r="AB11" s="429">
        <v>2.0099999999999998</v>
      </c>
      <c r="AC11" s="429">
        <v>12.059999999999999</v>
      </c>
      <c r="AD11" s="430">
        <f t="shared" si="0"/>
        <v>6</v>
      </c>
      <c r="AE11" s="429">
        <v>4.0199999999999996</v>
      </c>
      <c r="AF11" s="429">
        <v>3.15</v>
      </c>
      <c r="AG11" s="429">
        <v>12.6</v>
      </c>
      <c r="AH11" s="430">
        <f t="shared" si="1"/>
        <v>4</v>
      </c>
      <c r="AI11" s="429">
        <v>5.0250000000000004</v>
      </c>
      <c r="AJ11" s="429">
        <v>4.0199999999999996</v>
      </c>
      <c r="AK11" s="429">
        <v>12.059999999999999</v>
      </c>
      <c r="AL11" s="430">
        <f t="shared" si="2"/>
        <v>3</v>
      </c>
      <c r="AM11" s="429">
        <v>6.25</v>
      </c>
      <c r="AN11" s="429">
        <v>3.75</v>
      </c>
      <c r="AO11" s="429">
        <v>18.75</v>
      </c>
      <c r="AP11" s="430">
        <f t="shared" si="3"/>
        <v>5</v>
      </c>
      <c r="AQ11" s="429">
        <f t="shared" si="11"/>
        <v>73.41</v>
      </c>
      <c r="AR11" s="429">
        <f t="shared" si="11"/>
        <v>50.234999999999999</v>
      </c>
      <c r="AS11" s="429">
        <f t="shared" si="11"/>
        <v>276.40499999999997</v>
      </c>
      <c r="AT11" s="430">
        <f t="shared" si="4"/>
        <v>5.5022394744699907</v>
      </c>
    </row>
    <row r="12" spans="1:46" s="379" customFormat="1" ht="15.75">
      <c r="A12" s="427">
        <v>1</v>
      </c>
      <c r="B12" s="428" t="s">
        <v>196</v>
      </c>
      <c r="C12" s="429">
        <v>103</v>
      </c>
      <c r="D12" s="429">
        <v>67</v>
      </c>
      <c r="E12" s="429">
        <v>493.75</v>
      </c>
      <c r="F12" s="430">
        <f t="shared" si="5"/>
        <v>7.3694029850746272</v>
      </c>
      <c r="G12" s="429">
        <v>299.2</v>
      </c>
      <c r="H12" s="429">
        <v>164</v>
      </c>
      <c r="I12" s="429">
        <v>1640</v>
      </c>
      <c r="J12" s="430">
        <f t="shared" si="6"/>
        <v>10</v>
      </c>
      <c r="K12" s="429">
        <v>52.5</v>
      </c>
      <c r="L12" s="429">
        <v>27.3</v>
      </c>
      <c r="M12" s="429">
        <v>136.5</v>
      </c>
      <c r="N12" s="430">
        <f t="shared" si="7"/>
        <v>5</v>
      </c>
      <c r="O12" s="429">
        <v>53.75</v>
      </c>
      <c r="P12" s="429">
        <v>36.549999999999997</v>
      </c>
      <c r="Q12" s="429">
        <v>219.29999999999998</v>
      </c>
      <c r="R12" s="430">
        <f t="shared" si="8"/>
        <v>6</v>
      </c>
      <c r="S12" s="429">
        <v>54.6</v>
      </c>
      <c r="T12" s="429">
        <v>33.6</v>
      </c>
      <c r="U12" s="429">
        <v>151.20000000000002</v>
      </c>
      <c r="V12" s="430">
        <f t="shared" si="9"/>
        <v>4.5</v>
      </c>
      <c r="W12" s="429">
        <v>0</v>
      </c>
      <c r="X12" s="429">
        <v>0</v>
      </c>
      <c r="Y12" s="429">
        <v>0</v>
      </c>
      <c r="Z12" s="430"/>
      <c r="AA12" s="429">
        <v>30.15</v>
      </c>
      <c r="AB12" s="429">
        <v>16.079999999999998</v>
      </c>
      <c r="AC12" s="429">
        <v>112.55999999999999</v>
      </c>
      <c r="AD12" s="430">
        <f t="shared" si="0"/>
        <v>7</v>
      </c>
      <c r="AE12" s="429">
        <v>50.25</v>
      </c>
      <c r="AF12" s="429">
        <v>10.5</v>
      </c>
      <c r="AG12" s="429">
        <v>52.5</v>
      </c>
      <c r="AH12" s="430">
        <f t="shared" si="1"/>
        <v>5</v>
      </c>
      <c r="AI12" s="429">
        <v>0</v>
      </c>
      <c r="AJ12" s="429">
        <v>0</v>
      </c>
      <c r="AK12" s="429">
        <v>0</v>
      </c>
      <c r="AL12" s="430"/>
      <c r="AM12" s="429">
        <v>36.75</v>
      </c>
      <c r="AN12" s="429">
        <v>10</v>
      </c>
      <c r="AO12" s="429">
        <v>10</v>
      </c>
      <c r="AP12" s="430">
        <f t="shared" si="3"/>
        <v>1</v>
      </c>
      <c r="AQ12" s="429">
        <f t="shared" si="11"/>
        <v>680.19999999999993</v>
      </c>
      <c r="AR12" s="429">
        <f t="shared" si="11"/>
        <v>365.03000000000003</v>
      </c>
      <c r="AS12" s="429">
        <f t="shared" si="11"/>
        <v>2815.81</v>
      </c>
      <c r="AT12" s="430">
        <f t="shared" si="4"/>
        <v>7.7139139248828856</v>
      </c>
    </row>
    <row r="13" spans="1:46" s="379" customFormat="1" ht="15.75">
      <c r="A13" s="427">
        <v>1</v>
      </c>
      <c r="B13" s="428" t="s">
        <v>252</v>
      </c>
      <c r="C13" s="429">
        <v>2.5125000000000002</v>
      </c>
      <c r="D13" s="429">
        <v>2.0099999999999998</v>
      </c>
      <c r="E13" s="429">
        <v>8.0399999999999991</v>
      </c>
      <c r="F13" s="430">
        <f t="shared" si="5"/>
        <v>4</v>
      </c>
      <c r="G13" s="429">
        <v>8.0399999999999991</v>
      </c>
      <c r="H13" s="429">
        <v>7.0350000000000001</v>
      </c>
      <c r="I13" s="429">
        <v>60.3</v>
      </c>
      <c r="J13" s="430">
        <f t="shared" si="6"/>
        <v>8.5714285714285712</v>
      </c>
      <c r="K13" s="429">
        <v>0</v>
      </c>
      <c r="L13" s="429">
        <v>0</v>
      </c>
      <c r="M13" s="429">
        <v>0</v>
      </c>
      <c r="N13" s="430"/>
      <c r="O13" s="429">
        <v>11.055</v>
      </c>
      <c r="P13" s="429">
        <v>10.050000000000001</v>
      </c>
      <c r="Q13" s="429">
        <v>56.28</v>
      </c>
      <c r="R13" s="430">
        <f t="shared" si="8"/>
        <v>5.6</v>
      </c>
      <c r="S13" s="429">
        <v>18.975000000000001</v>
      </c>
      <c r="T13" s="429">
        <v>15.75</v>
      </c>
      <c r="U13" s="429">
        <v>68.25</v>
      </c>
      <c r="V13" s="430">
        <f t="shared" si="9"/>
        <v>4.333333333333333</v>
      </c>
      <c r="W13" s="429">
        <v>0</v>
      </c>
      <c r="X13" s="429">
        <v>0</v>
      </c>
      <c r="Y13" s="429">
        <v>0</v>
      </c>
      <c r="Z13" s="430"/>
      <c r="AA13" s="429">
        <v>0</v>
      </c>
      <c r="AB13" s="429">
        <v>0</v>
      </c>
      <c r="AC13" s="429">
        <v>0</v>
      </c>
      <c r="AD13" s="430"/>
      <c r="AE13" s="429">
        <v>25</v>
      </c>
      <c r="AF13" s="429">
        <v>0</v>
      </c>
      <c r="AG13" s="429">
        <v>0</v>
      </c>
      <c r="AH13" s="430"/>
      <c r="AI13" s="429">
        <v>11.55</v>
      </c>
      <c r="AJ13" s="429">
        <v>10.5</v>
      </c>
      <c r="AK13" s="429">
        <v>63</v>
      </c>
      <c r="AL13" s="430">
        <f t="shared" si="2"/>
        <v>6</v>
      </c>
      <c r="AM13" s="429">
        <v>1.0049999999999999</v>
      </c>
      <c r="AN13" s="429">
        <v>0.50249999999999995</v>
      </c>
      <c r="AO13" s="429">
        <v>0</v>
      </c>
      <c r="AP13" s="430">
        <f t="shared" si="3"/>
        <v>0</v>
      </c>
      <c r="AQ13" s="429">
        <f t="shared" si="11"/>
        <v>78.137499999999989</v>
      </c>
      <c r="AR13" s="429">
        <f t="shared" si="11"/>
        <v>45.847499999999997</v>
      </c>
      <c r="AS13" s="429">
        <f t="shared" si="11"/>
        <v>255.87</v>
      </c>
      <c r="AT13" s="430">
        <f t="shared" si="4"/>
        <v>5.5808931784721088</v>
      </c>
    </row>
    <row r="14" spans="1:46" s="379" customFormat="1" ht="15.75">
      <c r="A14" s="427">
        <v>1</v>
      </c>
      <c r="B14" s="428" t="s">
        <v>253</v>
      </c>
      <c r="C14" s="429">
        <v>4</v>
      </c>
      <c r="D14" s="429">
        <v>1</v>
      </c>
      <c r="E14" s="429">
        <v>5</v>
      </c>
      <c r="F14" s="430">
        <f t="shared" si="5"/>
        <v>5</v>
      </c>
      <c r="G14" s="429">
        <v>55.274999999999999</v>
      </c>
      <c r="H14" s="429">
        <v>45.225000000000001</v>
      </c>
      <c r="I14" s="429">
        <v>587.92500000000007</v>
      </c>
      <c r="J14" s="430">
        <f t="shared" si="6"/>
        <v>13.000000000000002</v>
      </c>
      <c r="K14" s="429">
        <v>12.06</v>
      </c>
      <c r="L14" s="429">
        <v>3.0150000000000001</v>
      </c>
      <c r="M14" s="429">
        <v>16.079999999999998</v>
      </c>
      <c r="N14" s="430">
        <f t="shared" si="7"/>
        <v>5.3333333333333321</v>
      </c>
      <c r="O14" s="429">
        <v>31.5</v>
      </c>
      <c r="P14" s="429">
        <v>28.35</v>
      </c>
      <c r="Q14" s="429">
        <v>198.45000000000002</v>
      </c>
      <c r="R14" s="430">
        <f t="shared" si="8"/>
        <v>7</v>
      </c>
      <c r="S14" s="429">
        <v>31.5</v>
      </c>
      <c r="T14" s="429">
        <v>29.4</v>
      </c>
      <c r="U14" s="429">
        <v>220.5</v>
      </c>
      <c r="V14" s="430">
        <f t="shared" si="9"/>
        <v>7.5</v>
      </c>
      <c r="W14" s="429">
        <v>0</v>
      </c>
      <c r="X14" s="429">
        <v>0</v>
      </c>
      <c r="Y14" s="429">
        <v>0</v>
      </c>
      <c r="Z14" s="430"/>
      <c r="AA14" s="429">
        <v>0</v>
      </c>
      <c r="AB14" s="429">
        <v>0</v>
      </c>
      <c r="AC14" s="429">
        <v>0</v>
      </c>
      <c r="AD14" s="430"/>
      <c r="AE14" s="429">
        <v>6.03</v>
      </c>
      <c r="AF14" s="429">
        <v>2.1</v>
      </c>
      <c r="AG14" s="429">
        <v>26.25</v>
      </c>
      <c r="AH14" s="430">
        <f t="shared" si="1"/>
        <v>12.5</v>
      </c>
      <c r="AI14" s="429">
        <v>0</v>
      </c>
      <c r="AJ14" s="429">
        <v>0</v>
      </c>
      <c r="AK14" s="429">
        <v>0</v>
      </c>
      <c r="AL14" s="430"/>
      <c r="AM14" s="429">
        <v>11.55</v>
      </c>
      <c r="AN14" s="429">
        <v>0</v>
      </c>
      <c r="AO14" s="429">
        <v>0</v>
      </c>
      <c r="AP14" s="430"/>
      <c r="AQ14" s="429">
        <f t="shared" si="11"/>
        <v>151.91499999999999</v>
      </c>
      <c r="AR14" s="429">
        <f t="shared" si="11"/>
        <v>109.09</v>
      </c>
      <c r="AS14" s="429">
        <f t="shared" si="11"/>
        <v>1054.2050000000002</v>
      </c>
      <c r="AT14" s="430">
        <f t="shared" si="4"/>
        <v>9.6636263635530302</v>
      </c>
    </row>
    <row r="15" spans="1:46" s="377" customFormat="1" ht="15.75">
      <c r="A15" s="427">
        <v>1</v>
      </c>
      <c r="B15" s="428" t="s">
        <v>174</v>
      </c>
      <c r="C15" s="429"/>
      <c r="D15" s="429"/>
      <c r="E15" s="429"/>
      <c r="F15" s="430"/>
      <c r="G15" s="429"/>
      <c r="H15" s="429"/>
      <c r="I15" s="429"/>
      <c r="J15" s="430"/>
      <c r="K15" s="429"/>
      <c r="L15" s="429"/>
      <c r="M15" s="429"/>
      <c r="N15" s="430"/>
      <c r="O15" s="429"/>
      <c r="P15" s="429"/>
      <c r="Q15" s="429"/>
      <c r="R15" s="430"/>
      <c r="S15" s="429"/>
      <c r="T15" s="429"/>
      <c r="U15" s="429"/>
      <c r="V15" s="430"/>
      <c r="W15" s="429"/>
      <c r="X15" s="429"/>
      <c r="Y15" s="429"/>
      <c r="Z15" s="430"/>
      <c r="AA15" s="429"/>
      <c r="AB15" s="429"/>
      <c r="AC15" s="429"/>
      <c r="AD15" s="430"/>
      <c r="AE15" s="429"/>
      <c r="AF15" s="429"/>
      <c r="AG15" s="429"/>
      <c r="AH15" s="430"/>
      <c r="AI15" s="429"/>
      <c r="AJ15" s="429"/>
      <c r="AK15" s="429"/>
      <c r="AL15" s="430"/>
      <c r="AM15" s="429"/>
      <c r="AN15" s="429"/>
      <c r="AO15" s="429"/>
      <c r="AP15" s="430"/>
      <c r="AQ15" s="429">
        <f t="shared" si="11"/>
        <v>0</v>
      </c>
      <c r="AR15" s="429">
        <f t="shared" si="11"/>
        <v>0</v>
      </c>
      <c r="AS15" s="429">
        <f t="shared" si="11"/>
        <v>0</v>
      </c>
      <c r="AT15" s="430"/>
    </row>
    <row r="16" spans="1:46" s="370" customFormat="1" ht="15.75">
      <c r="A16" s="427">
        <v>1</v>
      </c>
      <c r="B16" s="428" t="s">
        <v>254</v>
      </c>
      <c r="C16" s="429"/>
      <c r="D16" s="429"/>
      <c r="E16" s="429"/>
      <c r="F16" s="430"/>
      <c r="G16" s="429"/>
      <c r="H16" s="429"/>
      <c r="I16" s="429"/>
      <c r="J16" s="430"/>
      <c r="K16" s="429"/>
      <c r="L16" s="429"/>
      <c r="M16" s="429"/>
      <c r="N16" s="430"/>
      <c r="O16" s="429"/>
      <c r="P16" s="429"/>
      <c r="Q16" s="429"/>
      <c r="R16" s="430"/>
      <c r="S16" s="429"/>
      <c r="T16" s="429"/>
      <c r="U16" s="429"/>
      <c r="V16" s="430"/>
      <c r="W16" s="429"/>
      <c r="X16" s="429"/>
      <c r="Y16" s="429"/>
      <c r="Z16" s="430"/>
      <c r="AA16" s="429"/>
      <c r="AB16" s="429"/>
      <c r="AC16" s="429"/>
      <c r="AD16" s="430"/>
      <c r="AE16" s="429"/>
      <c r="AF16" s="429"/>
      <c r="AG16" s="429"/>
      <c r="AH16" s="430"/>
      <c r="AI16" s="429"/>
      <c r="AJ16" s="429"/>
      <c r="AK16" s="429"/>
      <c r="AL16" s="430"/>
      <c r="AM16" s="429"/>
      <c r="AN16" s="429"/>
      <c r="AO16" s="429"/>
      <c r="AP16" s="430"/>
      <c r="AQ16" s="429">
        <f t="shared" si="11"/>
        <v>0</v>
      </c>
      <c r="AR16" s="429">
        <f t="shared" si="11"/>
        <v>0</v>
      </c>
      <c r="AS16" s="429">
        <f t="shared" si="11"/>
        <v>0</v>
      </c>
      <c r="AT16" s="430"/>
    </row>
    <row r="17" spans="1:46" s="370" customFormat="1" ht="15.75">
      <c r="A17" s="427">
        <v>1</v>
      </c>
      <c r="B17" s="428" t="s">
        <v>177</v>
      </c>
      <c r="C17" s="429">
        <v>0</v>
      </c>
      <c r="D17" s="429">
        <v>0</v>
      </c>
      <c r="E17" s="429">
        <v>0</v>
      </c>
      <c r="F17" s="430"/>
      <c r="G17" s="429">
        <v>0</v>
      </c>
      <c r="H17" s="429">
        <v>0</v>
      </c>
      <c r="I17" s="429">
        <v>0</v>
      </c>
      <c r="J17" s="430"/>
      <c r="K17" s="429">
        <v>0</v>
      </c>
      <c r="L17" s="429">
        <v>0</v>
      </c>
      <c r="M17" s="429">
        <v>0</v>
      </c>
      <c r="N17" s="430"/>
      <c r="O17" s="429">
        <v>0</v>
      </c>
      <c r="P17" s="429">
        <v>0</v>
      </c>
      <c r="Q17" s="429">
        <v>0</v>
      </c>
      <c r="R17" s="430"/>
      <c r="S17" s="429">
        <v>0</v>
      </c>
      <c r="T17" s="429">
        <v>0</v>
      </c>
      <c r="U17" s="429">
        <v>0</v>
      </c>
      <c r="V17" s="430"/>
      <c r="W17" s="429">
        <v>0</v>
      </c>
      <c r="X17" s="429">
        <v>0</v>
      </c>
      <c r="Y17" s="429">
        <v>0</v>
      </c>
      <c r="Z17" s="430"/>
      <c r="AA17" s="429">
        <v>0</v>
      </c>
      <c r="AB17" s="429">
        <v>0</v>
      </c>
      <c r="AC17" s="429">
        <v>0</v>
      </c>
      <c r="AD17" s="430"/>
      <c r="AE17" s="429">
        <v>30.15</v>
      </c>
      <c r="AF17" s="429">
        <v>25.2</v>
      </c>
      <c r="AG17" s="429">
        <v>176.4</v>
      </c>
      <c r="AH17" s="430">
        <f t="shared" si="1"/>
        <v>7</v>
      </c>
      <c r="AI17" s="429">
        <v>0</v>
      </c>
      <c r="AJ17" s="429">
        <v>0</v>
      </c>
      <c r="AK17" s="429">
        <v>0</v>
      </c>
      <c r="AL17" s="430"/>
      <c r="AM17" s="429">
        <v>0</v>
      </c>
      <c r="AN17" s="429">
        <v>0</v>
      </c>
      <c r="AO17" s="429">
        <v>0</v>
      </c>
      <c r="AP17" s="430"/>
      <c r="AQ17" s="429">
        <f t="shared" si="11"/>
        <v>30.15</v>
      </c>
      <c r="AR17" s="429">
        <f t="shared" si="11"/>
        <v>25.2</v>
      </c>
      <c r="AS17" s="429">
        <f t="shared" si="11"/>
        <v>176.4</v>
      </c>
      <c r="AT17" s="430">
        <f t="shared" si="4"/>
        <v>7</v>
      </c>
    </row>
    <row r="18" spans="1:46" s="434" customFormat="1" ht="15.75">
      <c r="A18" s="324"/>
      <c r="B18" s="432" t="s">
        <v>500</v>
      </c>
      <c r="C18" s="433">
        <f>SUM(C4:C17)</f>
        <v>653.64250000000004</v>
      </c>
      <c r="D18" s="433">
        <f>SUM(D4:D17)</f>
        <v>447.95499999999998</v>
      </c>
      <c r="E18" s="433">
        <f>SUM(E4:E17)</f>
        <v>2801.2200000000003</v>
      </c>
      <c r="F18" s="430">
        <f t="shared" ref="F18" si="12">E18/D18</f>
        <v>6.2533513410945307</v>
      </c>
      <c r="G18" s="433">
        <f t="shared" ref="G18:I18" si="13">SUM(G4:G17)</f>
        <v>1442.395</v>
      </c>
      <c r="H18" s="433">
        <f t="shared" si="13"/>
        <v>1017.2249999999999</v>
      </c>
      <c r="I18" s="433">
        <f t="shared" si="13"/>
        <v>9123.0994999999984</v>
      </c>
      <c r="J18" s="430">
        <f t="shared" ref="J18" si="14">I18/H18</f>
        <v>8.9686151048194844</v>
      </c>
      <c r="K18" s="433">
        <f t="shared" ref="K18:M18" si="15">SUM(K4:K17)</f>
        <v>301.74250000000001</v>
      </c>
      <c r="L18" s="433">
        <f t="shared" si="15"/>
        <v>204.30500000000001</v>
      </c>
      <c r="M18" s="433">
        <f t="shared" si="15"/>
        <v>905.19500000000005</v>
      </c>
      <c r="N18" s="430">
        <f t="shared" ref="N18" si="16">M18/L18</f>
        <v>4.430606201512445</v>
      </c>
      <c r="O18" s="433">
        <f t="shared" ref="O18:Q18" si="17">SUM(O4:O17)</f>
        <v>545.3549999999999</v>
      </c>
      <c r="P18" s="433">
        <f t="shared" si="17"/>
        <v>413.55500000000006</v>
      </c>
      <c r="Q18" s="433">
        <f t="shared" si="17"/>
        <v>2912.6</v>
      </c>
      <c r="R18" s="430">
        <f t="shared" ref="R18" si="18">Q18/P18</f>
        <v>7.0428358984899218</v>
      </c>
      <c r="S18" s="433">
        <f t="shared" ref="S18:U18" si="19">SUM(S4:S17)</f>
        <v>434.745</v>
      </c>
      <c r="T18" s="433">
        <f t="shared" si="19"/>
        <v>301.84500000000003</v>
      </c>
      <c r="U18" s="433">
        <f t="shared" si="19"/>
        <v>1985.5934999999999</v>
      </c>
      <c r="V18" s="430">
        <f t="shared" ref="V18" si="20">U18/T18</f>
        <v>6.5781891368086258</v>
      </c>
      <c r="W18" s="433">
        <f t="shared" ref="W18:Y18" si="21">SUM(W4:W17)</f>
        <v>15.525</v>
      </c>
      <c r="X18" s="433">
        <f t="shared" si="21"/>
        <v>9.6</v>
      </c>
      <c r="Y18" s="433">
        <f t="shared" si="21"/>
        <v>49.75</v>
      </c>
      <c r="Z18" s="430">
        <f t="shared" ref="Z18" si="22">Y18/X18</f>
        <v>5.182291666666667</v>
      </c>
      <c r="AA18" s="433">
        <f t="shared" ref="AA18:AC18" si="23">SUM(AA4:AA17)</f>
        <v>194.72749999999999</v>
      </c>
      <c r="AB18" s="433">
        <f t="shared" si="23"/>
        <v>117.80250000000001</v>
      </c>
      <c r="AC18" s="433">
        <f t="shared" si="23"/>
        <v>858.78749999999991</v>
      </c>
      <c r="AD18" s="430">
        <f t="shared" ref="AD18" si="24">AC18/AB18</f>
        <v>7.2900617559050094</v>
      </c>
      <c r="AE18" s="433">
        <f t="shared" ref="AE18:AG18" si="25">SUM(AE4:AE17)</f>
        <v>356.65</v>
      </c>
      <c r="AF18" s="433">
        <f t="shared" si="25"/>
        <v>261.45</v>
      </c>
      <c r="AG18" s="433">
        <f t="shared" si="25"/>
        <v>1581.0374999999999</v>
      </c>
      <c r="AH18" s="430">
        <f t="shared" si="1"/>
        <v>6.0471887550200805</v>
      </c>
      <c r="AI18" s="433">
        <f t="shared" ref="AI18:AK18" si="26">SUM(AI4:AI17)</f>
        <v>286.33499999999998</v>
      </c>
      <c r="AJ18" s="433">
        <f t="shared" si="26"/>
        <v>255.72000000000003</v>
      </c>
      <c r="AK18" s="433">
        <f t="shared" si="26"/>
        <v>1380.5550000000001</v>
      </c>
      <c r="AL18" s="430">
        <f t="shared" ref="AL18" si="27">AK18/AJ18</f>
        <v>5.3986977944626933</v>
      </c>
      <c r="AM18" s="433">
        <f t="shared" ref="AM18:AO18" si="28">SUM(AM4:AM17)</f>
        <v>337.83499999999998</v>
      </c>
      <c r="AN18" s="433">
        <f t="shared" si="28"/>
        <v>143.86250000000001</v>
      </c>
      <c r="AO18" s="433">
        <f t="shared" si="28"/>
        <v>1127.45</v>
      </c>
      <c r="AP18" s="430">
        <f t="shared" ref="AP18" si="29">AO18/AN18</f>
        <v>7.8369971326787731</v>
      </c>
      <c r="AQ18" s="433">
        <f t="shared" ref="AQ18:AS18" si="30">SUM(AQ4:AQ17)</f>
        <v>4568.9524999999994</v>
      </c>
      <c r="AR18" s="433">
        <f t="shared" si="30"/>
        <v>3173.3199999999997</v>
      </c>
      <c r="AS18" s="433">
        <f t="shared" si="30"/>
        <v>22725.288</v>
      </c>
      <c r="AT18" s="430">
        <f t="shared" si="4"/>
        <v>7.1613603418501768</v>
      </c>
    </row>
    <row r="19" spans="1:46" s="380" customFormat="1" ht="15.75">
      <c r="A19" s="427">
        <v>2</v>
      </c>
      <c r="B19" s="428" t="s">
        <v>256</v>
      </c>
      <c r="C19" s="429">
        <v>0</v>
      </c>
      <c r="D19" s="429">
        <v>0</v>
      </c>
      <c r="E19" s="429">
        <v>0</v>
      </c>
      <c r="F19" s="430">
        <v>0</v>
      </c>
      <c r="G19" s="429">
        <v>0</v>
      </c>
      <c r="H19" s="429">
        <v>0</v>
      </c>
      <c r="I19" s="429">
        <v>0</v>
      </c>
      <c r="J19" s="430">
        <v>0</v>
      </c>
      <c r="K19" s="429">
        <v>0</v>
      </c>
      <c r="L19" s="429">
        <v>0</v>
      </c>
      <c r="M19" s="429">
        <v>0</v>
      </c>
      <c r="N19" s="430">
        <v>0</v>
      </c>
      <c r="O19" s="429">
        <v>0</v>
      </c>
      <c r="P19" s="429">
        <v>0</v>
      </c>
      <c r="Q19" s="429">
        <v>0</v>
      </c>
      <c r="R19" s="430">
        <v>0</v>
      </c>
      <c r="S19" s="429">
        <v>0</v>
      </c>
      <c r="T19" s="429">
        <v>0</v>
      </c>
      <c r="U19" s="429">
        <v>0</v>
      </c>
      <c r="V19" s="430">
        <v>0</v>
      </c>
      <c r="W19" s="429">
        <v>0</v>
      </c>
      <c r="X19" s="429">
        <v>0</v>
      </c>
      <c r="Y19" s="429">
        <v>0</v>
      </c>
      <c r="Z19" s="430">
        <v>0</v>
      </c>
      <c r="AA19" s="429">
        <v>0</v>
      </c>
      <c r="AB19" s="429">
        <v>0</v>
      </c>
      <c r="AC19" s="429">
        <v>0</v>
      </c>
      <c r="AD19" s="430">
        <v>0</v>
      </c>
      <c r="AE19" s="429">
        <v>0</v>
      </c>
      <c r="AF19" s="429">
        <v>0</v>
      </c>
      <c r="AG19" s="429">
        <v>0</v>
      </c>
      <c r="AH19" s="430">
        <v>0</v>
      </c>
      <c r="AI19" s="429">
        <v>0</v>
      </c>
      <c r="AJ19" s="429">
        <v>0</v>
      </c>
      <c r="AK19" s="429">
        <v>0</v>
      </c>
      <c r="AL19" s="430">
        <v>0</v>
      </c>
      <c r="AM19" s="429">
        <v>0</v>
      </c>
      <c r="AN19" s="429">
        <v>0</v>
      </c>
      <c r="AO19" s="429">
        <v>0</v>
      </c>
      <c r="AP19" s="430">
        <v>0</v>
      </c>
      <c r="AQ19" s="429">
        <f t="shared" ref="AQ19:AS34" si="31">C19+G19+K19+O19+S19+W19+AA19+AE19+AI19+AM19</f>
        <v>0</v>
      </c>
      <c r="AR19" s="429">
        <f t="shared" si="31"/>
        <v>0</v>
      </c>
      <c r="AS19" s="429">
        <f t="shared" si="31"/>
        <v>0</v>
      </c>
      <c r="AT19" s="430"/>
    </row>
    <row r="20" spans="1:46" s="380" customFormat="1" ht="15.75">
      <c r="A20" s="427">
        <v>2</v>
      </c>
      <c r="B20" s="428" t="s">
        <v>257</v>
      </c>
      <c r="C20" s="429">
        <v>0</v>
      </c>
      <c r="D20" s="429">
        <v>0</v>
      </c>
      <c r="E20" s="429">
        <v>0</v>
      </c>
      <c r="F20" s="430">
        <v>0</v>
      </c>
      <c r="G20" s="429">
        <v>0</v>
      </c>
      <c r="H20" s="429">
        <v>0</v>
      </c>
      <c r="I20" s="429">
        <v>0</v>
      </c>
      <c r="J20" s="430">
        <v>0</v>
      </c>
      <c r="K20" s="429">
        <v>0</v>
      </c>
      <c r="L20" s="429">
        <v>0</v>
      </c>
      <c r="M20" s="429">
        <v>0</v>
      </c>
      <c r="N20" s="430">
        <v>0</v>
      </c>
      <c r="O20" s="429">
        <v>0</v>
      </c>
      <c r="P20" s="429">
        <v>0</v>
      </c>
      <c r="Q20" s="429">
        <v>0</v>
      </c>
      <c r="R20" s="430">
        <v>0</v>
      </c>
      <c r="S20" s="429">
        <v>0</v>
      </c>
      <c r="T20" s="429">
        <v>0</v>
      </c>
      <c r="U20" s="429">
        <v>0</v>
      </c>
      <c r="V20" s="430">
        <v>0</v>
      </c>
      <c r="W20" s="429">
        <v>0</v>
      </c>
      <c r="X20" s="429">
        <v>0</v>
      </c>
      <c r="Y20" s="429">
        <v>0</v>
      </c>
      <c r="Z20" s="430">
        <v>0</v>
      </c>
      <c r="AA20" s="429">
        <v>0</v>
      </c>
      <c r="AB20" s="429">
        <v>0</v>
      </c>
      <c r="AC20" s="429">
        <v>0</v>
      </c>
      <c r="AD20" s="430">
        <v>0</v>
      </c>
      <c r="AE20" s="429">
        <v>0</v>
      </c>
      <c r="AF20" s="429">
        <v>0</v>
      </c>
      <c r="AG20" s="429">
        <v>0</v>
      </c>
      <c r="AH20" s="430">
        <v>0</v>
      </c>
      <c r="AI20" s="429">
        <v>0</v>
      </c>
      <c r="AJ20" s="429">
        <v>0</v>
      </c>
      <c r="AK20" s="429">
        <v>0</v>
      </c>
      <c r="AL20" s="430">
        <v>0</v>
      </c>
      <c r="AM20" s="429">
        <v>0</v>
      </c>
      <c r="AN20" s="429">
        <v>0</v>
      </c>
      <c r="AO20" s="429">
        <v>0</v>
      </c>
      <c r="AP20" s="430">
        <v>0</v>
      </c>
      <c r="AQ20" s="429">
        <f t="shared" si="31"/>
        <v>0</v>
      </c>
      <c r="AR20" s="429">
        <f t="shared" si="31"/>
        <v>0</v>
      </c>
      <c r="AS20" s="429">
        <f t="shared" si="31"/>
        <v>0</v>
      </c>
      <c r="AT20" s="430"/>
    </row>
    <row r="21" spans="1:46" s="435" customFormat="1" ht="15.75">
      <c r="A21" s="427">
        <v>2</v>
      </c>
      <c r="B21" s="428" t="s">
        <v>501</v>
      </c>
      <c r="C21" s="429">
        <v>0</v>
      </c>
      <c r="D21" s="429">
        <v>0</v>
      </c>
      <c r="E21" s="429">
        <v>0</v>
      </c>
      <c r="F21" s="430">
        <v>0</v>
      </c>
      <c r="G21" s="429">
        <v>0</v>
      </c>
      <c r="H21" s="429">
        <v>0</v>
      </c>
      <c r="I21" s="429">
        <v>0</v>
      </c>
      <c r="J21" s="430">
        <v>0</v>
      </c>
      <c r="K21" s="429">
        <v>0</v>
      </c>
      <c r="L21" s="429">
        <v>0</v>
      </c>
      <c r="M21" s="429">
        <v>0</v>
      </c>
      <c r="N21" s="430">
        <v>0</v>
      </c>
      <c r="O21" s="429">
        <v>0</v>
      </c>
      <c r="P21" s="429">
        <v>0</v>
      </c>
      <c r="Q21" s="429">
        <v>0</v>
      </c>
      <c r="R21" s="430">
        <v>0</v>
      </c>
      <c r="S21" s="429">
        <v>0</v>
      </c>
      <c r="T21" s="429">
        <v>0</v>
      </c>
      <c r="U21" s="429">
        <v>0</v>
      </c>
      <c r="V21" s="430">
        <v>0</v>
      </c>
      <c r="W21" s="429">
        <v>0</v>
      </c>
      <c r="X21" s="429">
        <v>0</v>
      </c>
      <c r="Y21" s="429">
        <v>0</v>
      </c>
      <c r="Z21" s="430">
        <v>0</v>
      </c>
      <c r="AA21" s="429">
        <v>0</v>
      </c>
      <c r="AB21" s="429">
        <v>0</v>
      </c>
      <c r="AC21" s="429">
        <v>0</v>
      </c>
      <c r="AD21" s="430">
        <v>0</v>
      </c>
      <c r="AE21" s="429">
        <v>0</v>
      </c>
      <c r="AF21" s="429">
        <v>0</v>
      </c>
      <c r="AG21" s="429">
        <v>0</v>
      </c>
      <c r="AH21" s="430">
        <v>0</v>
      </c>
      <c r="AI21" s="429">
        <v>0</v>
      </c>
      <c r="AJ21" s="429">
        <v>0</v>
      </c>
      <c r="AK21" s="429">
        <v>0</v>
      </c>
      <c r="AL21" s="430">
        <v>0</v>
      </c>
      <c r="AM21" s="429">
        <v>0</v>
      </c>
      <c r="AN21" s="429">
        <v>0</v>
      </c>
      <c r="AO21" s="429">
        <v>0</v>
      </c>
      <c r="AP21" s="430">
        <v>0</v>
      </c>
      <c r="AQ21" s="429">
        <f t="shared" si="31"/>
        <v>0</v>
      </c>
      <c r="AR21" s="429">
        <f t="shared" si="31"/>
        <v>0</v>
      </c>
      <c r="AS21" s="429">
        <f t="shared" si="31"/>
        <v>0</v>
      </c>
      <c r="AT21" s="430"/>
    </row>
    <row r="22" spans="1:46" s="380" customFormat="1" ht="15.75">
      <c r="A22" s="427">
        <v>2</v>
      </c>
      <c r="B22" s="428" t="s">
        <v>262</v>
      </c>
      <c r="C22" s="429">
        <v>0</v>
      </c>
      <c r="D22" s="429">
        <v>0</v>
      </c>
      <c r="E22" s="429">
        <v>0</v>
      </c>
      <c r="F22" s="430">
        <v>0</v>
      </c>
      <c r="G22" s="429">
        <v>0</v>
      </c>
      <c r="H22" s="429">
        <v>0</v>
      </c>
      <c r="I22" s="429">
        <v>0</v>
      </c>
      <c r="J22" s="430">
        <v>0</v>
      </c>
      <c r="K22" s="429">
        <v>0</v>
      </c>
      <c r="L22" s="429">
        <v>0</v>
      </c>
      <c r="M22" s="429">
        <v>0</v>
      </c>
      <c r="N22" s="430">
        <v>0</v>
      </c>
      <c r="O22" s="429">
        <v>0</v>
      </c>
      <c r="P22" s="429">
        <v>0</v>
      </c>
      <c r="Q22" s="429">
        <v>0</v>
      </c>
      <c r="R22" s="430">
        <v>0</v>
      </c>
      <c r="S22" s="429">
        <v>0</v>
      </c>
      <c r="T22" s="429">
        <v>0</v>
      </c>
      <c r="U22" s="429">
        <v>0</v>
      </c>
      <c r="V22" s="430">
        <v>0</v>
      </c>
      <c r="W22" s="429">
        <v>0</v>
      </c>
      <c r="X22" s="429">
        <v>0</v>
      </c>
      <c r="Y22" s="429">
        <v>0</v>
      </c>
      <c r="Z22" s="430">
        <v>0</v>
      </c>
      <c r="AA22" s="429">
        <v>0</v>
      </c>
      <c r="AB22" s="429">
        <v>0</v>
      </c>
      <c r="AC22" s="429">
        <v>0</v>
      </c>
      <c r="AD22" s="430">
        <v>0</v>
      </c>
      <c r="AE22" s="429">
        <v>0</v>
      </c>
      <c r="AF22" s="429">
        <v>0</v>
      </c>
      <c r="AG22" s="429">
        <v>0</v>
      </c>
      <c r="AH22" s="430">
        <v>0</v>
      </c>
      <c r="AI22" s="429">
        <v>0</v>
      </c>
      <c r="AJ22" s="429">
        <v>0</v>
      </c>
      <c r="AK22" s="429">
        <v>0</v>
      </c>
      <c r="AL22" s="430">
        <v>0</v>
      </c>
      <c r="AM22" s="429">
        <v>0</v>
      </c>
      <c r="AN22" s="429">
        <v>0</v>
      </c>
      <c r="AO22" s="429">
        <v>0</v>
      </c>
      <c r="AP22" s="430">
        <v>0</v>
      </c>
      <c r="AQ22" s="429">
        <f t="shared" si="31"/>
        <v>0</v>
      </c>
      <c r="AR22" s="429">
        <f t="shared" si="31"/>
        <v>0</v>
      </c>
      <c r="AS22" s="429">
        <f t="shared" si="31"/>
        <v>0</v>
      </c>
      <c r="AT22" s="430"/>
    </row>
    <row r="23" spans="1:46" s="380" customFormat="1" ht="15.75">
      <c r="A23" s="427">
        <v>2</v>
      </c>
      <c r="B23" s="428" t="s">
        <v>263</v>
      </c>
      <c r="C23" s="429">
        <v>0</v>
      </c>
      <c r="D23" s="429">
        <v>0</v>
      </c>
      <c r="E23" s="429">
        <v>0</v>
      </c>
      <c r="F23" s="430">
        <v>0</v>
      </c>
      <c r="G23" s="429">
        <v>0</v>
      </c>
      <c r="H23" s="429">
        <v>0</v>
      </c>
      <c r="I23" s="429">
        <v>0</v>
      </c>
      <c r="J23" s="430">
        <v>0</v>
      </c>
      <c r="K23" s="429">
        <v>0</v>
      </c>
      <c r="L23" s="429">
        <v>0</v>
      </c>
      <c r="M23" s="429">
        <v>0</v>
      </c>
      <c r="N23" s="430">
        <v>0</v>
      </c>
      <c r="O23" s="429">
        <v>0</v>
      </c>
      <c r="P23" s="429">
        <v>0</v>
      </c>
      <c r="Q23" s="429">
        <v>0</v>
      </c>
      <c r="R23" s="430">
        <v>0</v>
      </c>
      <c r="S23" s="429">
        <v>0</v>
      </c>
      <c r="T23" s="429">
        <v>0</v>
      </c>
      <c r="U23" s="429">
        <v>0</v>
      </c>
      <c r="V23" s="430">
        <v>0</v>
      </c>
      <c r="W23" s="429">
        <v>0</v>
      </c>
      <c r="X23" s="429">
        <v>0</v>
      </c>
      <c r="Y23" s="429">
        <v>0</v>
      </c>
      <c r="Z23" s="430">
        <v>0</v>
      </c>
      <c r="AA23" s="429">
        <v>0</v>
      </c>
      <c r="AB23" s="429">
        <v>0</v>
      </c>
      <c r="AC23" s="429">
        <v>0</v>
      </c>
      <c r="AD23" s="430">
        <v>0</v>
      </c>
      <c r="AE23" s="429">
        <v>0</v>
      </c>
      <c r="AF23" s="429">
        <v>0</v>
      </c>
      <c r="AG23" s="429">
        <v>0</v>
      </c>
      <c r="AH23" s="430">
        <v>0</v>
      </c>
      <c r="AI23" s="429">
        <v>0</v>
      </c>
      <c r="AJ23" s="429">
        <v>0</v>
      </c>
      <c r="AK23" s="429">
        <v>0</v>
      </c>
      <c r="AL23" s="430">
        <v>0</v>
      </c>
      <c r="AM23" s="429">
        <v>0</v>
      </c>
      <c r="AN23" s="429">
        <v>0</v>
      </c>
      <c r="AO23" s="429">
        <v>0</v>
      </c>
      <c r="AP23" s="430">
        <v>0</v>
      </c>
      <c r="AQ23" s="429">
        <f t="shared" si="31"/>
        <v>0</v>
      </c>
      <c r="AR23" s="429">
        <f t="shared" si="31"/>
        <v>0</v>
      </c>
      <c r="AS23" s="429">
        <f t="shared" si="31"/>
        <v>0</v>
      </c>
      <c r="AT23" s="430"/>
    </row>
    <row r="24" spans="1:46" s="380" customFormat="1" ht="15.75">
      <c r="A24" s="427">
        <v>2</v>
      </c>
      <c r="B24" s="428" t="s">
        <v>258</v>
      </c>
      <c r="C24" s="429">
        <v>0</v>
      </c>
      <c r="D24" s="429">
        <v>0</v>
      </c>
      <c r="E24" s="429">
        <v>0</v>
      </c>
      <c r="F24" s="430">
        <v>0</v>
      </c>
      <c r="G24" s="429">
        <v>0</v>
      </c>
      <c r="H24" s="429">
        <v>0</v>
      </c>
      <c r="I24" s="429">
        <v>0</v>
      </c>
      <c r="J24" s="430">
        <v>0</v>
      </c>
      <c r="K24" s="429">
        <v>0</v>
      </c>
      <c r="L24" s="429">
        <v>0</v>
      </c>
      <c r="M24" s="429">
        <v>0</v>
      </c>
      <c r="N24" s="430">
        <v>0</v>
      </c>
      <c r="O24" s="429">
        <v>0</v>
      </c>
      <c r="P24" s="429">
        <v>0</v>
      </c>
      <c r="Q24" s="429">
        <v>0</v>
      </c>
      <c r="R24" s="430">
        <v>0</v>
      </c>
      <c r="S24" s="429">
        <v>0</v>
      </c>
      <c r="T24" s="429">
        <v>0</v>
      </c>
      <c r="U24" s="429">
        <v>0</v>
      </c>
      <c r="V24" s="430">
        <v>0</v>
      </c>
      <c r="W24" s="429">
        <v>0</v>
      </c>
      <c r="X24" s="429">
        <v>0</v>
      </c>
      <c r="Y24" s="429">
        <v>0</v>
      </c>
      <c r="Z24" s="430">
        <v>0</v>
      </c>
      <c r="AA24" s="429">
        <v>0</v>
      </c>
      <c r="AB24" s="429">
        <v>0</v>
      </c>
      <c r="AC24" s="429">
        <v>0</v>
      </c>
      <c r="AD24" s="430">
        <v>0</v>
      </c>
      <c r="AE24" s="429">
        <v>0</v>
      </c>
      <c r="AF24" s="429">
        <v>0</v>
      </c>
      <c r="AG24" s="429">
        <v>0</v>
      </c>
      <c r="AH24" s="430">
        <v>0</v>
      </c>
      <c r="AI24" s="429">
        <v>0</v>
      </c>
      <c r="AJ24" s="429">
        <v>0</v>
      </c>
      <c r="AK24" s="429">
        <v>0</v>
      </c>
      <c r="AL24" s="430">
        <v>0</v>
      </c>
      <c r="AM24" s="429">
        <v>0</v>
      </c>
      <c r="AN24" s="429">
        <v>0</v>
      </c>
      <c r="AO24" s="429">
        <v>0</v>
      </c>
      <c r="AP24" s="430">
        <v>0</v>
      </c>
      <c r="AQ24" s="429">
        <f t="shared" si="31"/>
        <v>0</v>
      </c>
      <c r="AR24" s="429">
        <f t="shared" si="31"/>
        <v>0</v>
      </c>
      <c r="AS24" s="429">
        <f t="shared" si="31"/>
        <v>0</v>
      </c>
      <c r="AT24" s="430"/>
    </row>
    <row r="25" spans="1:46" s="380" customFormat="1" ht="15.75">
      <c r="A25" s="427">
        <v>2</v>
      </c>
      <c r="B25" s="428" t="s">
        <v>502</v>
      </c>
      <c r="C25" s="429">
        <v>0</v>
      </c>
      <c r="D25" s="429">
        <v>0</v>
      </c>
      <c r="E25" s="429">
        <v>0</v>
      </c>
      <c r="F25" s="430">
        <v>0</v>
      </c>
      <c r="G25" s="429">
        <v>0</v>
      </c>
      <c r="H25" s="429">
        <v>0</v>
      </c>
      <c r="I25" s="429">
        <v>0</v>
      </c>
      <c r="J25" s="430">
        <v>0</v>
      </c>
      <c r="K25" s="429">
        <v>0</v>
      </c>
      <c r="L25" s="429">
        <v>0</v>
      </c>
      <c r="M25" s="429">
        <v>0</v>
      </c>
      <c r="N25" s="430">
        <v>0</v>
      </c>
      <c r="O25" s="429">
        <v>0</v>
      </c>
      <c r="P25" s="429">
        <v>0</v>
      </c>
      <c r="Q25" s="429">
        <v>0</v>
      </c>
      <c r="R25" s="430">
        <v>0</v>
      </c>
      <c r="S25" s="429">
        <v>0</v>
      </c>
      <c r="T25" s="429">
        <v>0</v>
      </c>
      <c r="U25" s="429">
        <v>0</v>
      </c>
      <c r="V25" s="430">
        <v>0</v>
      </c>
      <c r="W25" s="429">
        <v>0</v>
      </c>
      <c r="X25" s="429">
        <v>0</v>
      </c>
      <c r="Y25" s="429">
        <v>0</v>
      </c>
      <c r="Z25" s="430">
        <v>0</v>
      </c>
      <c r="AA25" s="429">
        <v>0</v>
      </c>
      <c r="AB25" s="429">
        <v>0</v>
      </c>
      <c r="AC25" s="429">
        <v>0</v>
      </c>
      <c r="AD25" s="430">
        <v>0</v>
      </c>
      <c r="AE25" s="429">
        <v>0</v>
      </c>
      <c r="AF25" s="429">
        <v>0</v>
      </c>
      <c r="AG25" s="429">
        <v>0</v>
      </c>
      <c r="AH25" s="430">
        <v>0</v>
      </c>
      <c r="AI25" s="429">
        <v>0</v>
      </c>
      <c r="AJ25" s="429">
        <v>0</v>
      </c>
      <c r="AK25" s="429">
        <v>0</v>
      </c>
      <c r="AL25" s="430">
        <v>0</v>
      </c>
      <c r="AM25" s="429">
        <v>0</v>
      </c>
      <c r="AN25" s="429">
        <v>0</v>
      </c>
      <c r="AO25" s="429">
        <v>0</v>
      </c>
      <c r="AP25" s="430">
        <v>0</v>
      </c>
      <c r="AQ25" s="429">
        <f t="shared" si="31"/>
        <v>0</v>
      </c>
      <c r="AR25" s="429">
        <f t="shared" si="31"/>
        <v>0</v>
      </c>
      <c r="AS25" s="429">
        <f t="shared" si="31"/>
        <v>0</v>
      </c>
      <c r="AT25" s="430"/>
    </row>
    <row r="26" spans="1:46" s="380" customFormat="1" ht="15.75">
      <c r="A26" s="427">
        <v>2</v>
      </c>
      <c r="B26" s="428" t="s">
        <v>260</v>
      </c>
      <c r="C26" s="429">
        <v>0</v>
      </c>
      <c r="D26" s="429">
        <v>0</v>
      </c>
      <c r="E26" s="429">
        <v>0</v>
      </c>
      <c r="F26" s="430">
        <v>0</v>
      </c>
      <c r="G26" s="429">
        <v>0</v>
      </c>
      <c r="H26" s="429">
        <v>0</v>
      </c>
      <c r="I26" s="429">
        <v>0</v>
      </c>
      <c r="J26" s="430">
        <v>0</v>
      </c>
      <c r="K26" s="429">
        <v>0</v>
      </c>
      <c r="L26" s="429">
        <v>0</v>
      </c>
      <c r="M26" s="429">
        <v>0</v>
      </c>
      <c r="N26" s="430">
        <v>0</v>
      </c>
      <c r="O26" s="429">
        <v>0</v>
      </c>
      <c r="P26" s="429">
        <v>0</v>
      </c>
      <c r="Q26" s="429">
        <v>0</v>
      </c>
      <c r="R26" s="430">
        <v>0</v>
      </c>
      <c r="S26" s="429">
        <v>0</v>
      </c>
      <c r="T26" s="429">
        <v>0</v>
      </c>
      <c r="U26" s="429">
        <v>0</v>
      </c>
      <c r="V26" s="430">
        <v>0</v>
      </c>
      <c r="W26" s="429">
        <v>0</v>
      </c>
      <c r="X26" s="429">
        <v>0</v>
      </c>
      <c r="Y26" s="429">
        <v>0</v>
      </c>
      <c r="Z26" s="430">
        <v>0</v>
      </c>
      <c r="AA26" s="429">
        <v>0</v>
      </c>
      <c r="AB26" s="429">
        <v>0</v>
      </c>
      <c r="AC26" s="429">
        <v>0</v>
      </c>
      <c r="AD26" s="430">
        <v>0</v>
      </c>
      <c r="AE26" s="429">
        <v>0</v>
      </c>
      <c r="AF26" s="429">
        <v>0</v>
      </c>
      <c r="AG26" s="429">
        <v>0</v>
      </c>
      <c r="AH26" s="430">
        <v>0</v>
      </c>
      <c r="AI26" s="429">
        <v>0</v>
      </c>
      <c r="AJ26" s="429">
        <v>0</v>
      </c>
      <c r="AK26" s="429">
        <v>0</v>
      </c>
      <c r="AL26" s="430">
        <v>0</v>
      </c>
      <c r="AM26" s="429">
        <v>0</v>
      </c>
      <c r="AN26" s="429">
        <v>0</v>
      </c>
      <c r="AO26" s="429">
        <v>0</v>
      </c>
      <c r="AP26" s="430">
        <v>0</v>
      </c>
      <c r="AQ26" s="429">
        <f t="shared" si="31"/>
        <v>0</v>
      </c>
      <c r="AR26" s="429">
        <f t="shared" si="31"/>
        <v>0</v>
      </c>
      <c r="AS26" s="429">
        <f t="shared" si="31"/>
        <v>0</v>
      </c>
      <c r="AT26" s="430"/>
    </row>
    <row r="27" spans="1:46" s="389" customFormat="1" ht="15.75">
      <c r="A27" s="324"/>
      <c r="B27" s="436" t="s">
        <v>503</v>
      </c>
      <c r="C27" s="433">
        <v>0</v>
      </c>
      <c r="D27" s="433">
        <v>0</v>
      </c>
      <c r="E27" s="433">
        <v>0</v>
      </c>
      <c r="F27" s="430">
        <v>0</v>
      </c>
      <c r="G27" s="433">
        <v>0</v>
      </c>
      <c r="H27" s="433">
        <v>0</v>
      </c>
      <c r="I27" s="433">
        <v>0</v>
      </c>
      <c r="J27" s="430">
        <v>0</v>
      </c>
      <c r="K27" s="433">
        <v>0</v>
      </c>
      <c r="L27" s="433">
        <v>0</v>
      </c>
      <c r="M27" s="433">
        <v>0</v>
      </c>
      <c r="N27" s="430">
        <v>0</v>
      </c>
      <c r="O27" s="433">
        <v>0</v>
      </c>
      <c r="P27" s="433">
        <v>0</v>
      </c>
      <c r="Q27" s="433">
        <v>0</v>
      </c>
      <c r="R27" s="430">
        <v>0</v>
      </c>
      <c r="S27" s="433">
        <v>0</v>
      </c>
      <c r="T27" s="433">
        <v>0</v>
      </c>
      <c r="U27" s="433">
        <v>0</v>
      </c>
      <c r="V27" s="430">
        <v>0</v>
      </c>
      <c r="W27" s="433">
        <v>0</v>
      </c>
      <c r="X27" s="433">
        <v>0</v>
      </c>
      <c r="Y27" s="433">
        <v>0</v>
      </c>
      <c r="Z27" s="430">
        <v>0</v>
      </c>
      <c r="AA27" s="433">
        <v>0</v>
      </c>
      <c r="AB27" s="433">
        <v>0</v>
      </c>
      <c r="AC27" s="433">
        <v>0</v>
      </c>
      <c r="AD27" s="430">
        <v>0</v>
      </c>
      <c r="AE27" s="433">
        <v>0</v>
      </c>
      <c r="AF27" s="433">
        <v>0</v>
      </c>
      <c r="AG27" s="433">
        <v>0</v>
      </c>
      <c r="AH27" s="430">
        <v>0</v>
      </c>
      <c r="AI27" s="433">
        <v>0</v>
      </c>
      <c r="AJ27" s="433">
        <v>0</v>
      </c>
      <c r="AK27" s="433">
        <v>0</v>
      </c>
      <c r="AL27" s="430">
        <v>0</v>
      </c>
      <c r="AM27" s="433">
        <v>0</v>
      </c>
      <c r="AN27" s="433">
        <v>0</v>
      </c>
      <c r="AO27" s="433">
        <v>0</v>
      </c>
      <c r="AP27" s="430">
        <v>0</v>
      </c>
      <c r="AQ27" s="433">
        <f t="shared" si="31"/>
        <v>0</v>
      </c>
      <c r="AR27" s="433">
        <f t="shared" si="31"/>
        <v>0</v>
      </c>
      <c r="AS27" s="433">
        <f t="shared" si="31"/>
        <v>0</v>
      </c>
      <c r="AT27" s="430"/>
    </row>
    <row r="28" spans="1:46" s="380" customFormat="1" ht="15.75">
      <c r="A28" s="427">
        <v>3</v>
      </c>
      <c r="B28" s="428" t="s">
        <v>504</v>
      </c>
      <c r="C28" s="429">
        <v>3.0150000000000001</v>
      </c>
      <c r="D28" s="429">
        <v>3.0150000000000001</v>
      </c>
      <c r="E28" s="429">
        <v>15.075000000000001</v>
      </c>
      <c r="F28" s="430">
        <f t="shared" ref="F28:F30" si="32">E28/D28</f>
        <v>5</v>
      </c>
      <c r="G28" s="429">
        <v>35.875</v>
      </c>
      <c r="H28" s="429">
        <v>35.174999999999997</v>
      </c>
      <c r="I28" s="429">
        <v>452.25</v>
      </c>
      <c r="J28" s="430">
        <f t="shared" ref="J28:N43" si="33">I28/H28</f>
        <v>12.857142857142858</v>
      </c>
      <c r="K28" s="429">
        <v>3.0150000000000001</v>
      </c>
      <c r="L28" s="429">
        <v>3.0150000000000001</v>
      </c>
      <c r="M28" s="429">
        <v>8.0399999999999991</v>
      </c>
      <c r="N28" s="430">
        <f t="shared" si="33"/>
        <v>2.6666666666666661</v>
      </c>
      <c r="O28" s="429">
        <v>33.6</v>
      </c>
      <c r="P28" s="429">
        <v>32.159999999999997</v>
      </c>
      <c r="Q28" s="429">
        <v>241.2</v>
      </c>
      <c r="R28" s="430">
        <f t="shared" ref="R28:R39" si="34">Q28/P28</f>
        <v>7.5</v>
      </c>
      <c r="S28" s="429">
        <v>41.924999999999997</v>
      </c>
      <c r="T28" s="429">
        <v>40.950000000000003</v>
      </c>
      <c r="U28" s="429">
        <v>304.50000000000006</v>
      </c>
      <c r="V28" s="430">
        <f t="shared" ref="V28:V39" si="35">U28/T28</f>
        <v>7.435897435897437</v>
      </c>
      <c r="W28" s="429">
        <v>6.6</v>
      </c>
      <c r="X28" s="429">
        <v>4.5999999999999996</v>
      </c>
      <c r="Y28" s="429">
        <v>28.749999999999996</v>
      </c>
      <c r="Z28" s="430">
        <f t="shared" ref="Z28:Z33" si="36">Y28/X28</f>
        <v>6.25</v>
      </c>
      <c r="AA28" s="429">
        <v>2.0099999999999998</v>
      </c>
      <c r="AB28" s="429">
        <v>2.0099999999999998</v>
      </c>
      <c r="AC28" s="429">
        <v>19.094999999999999</v>
      </c>
      <c r="AD28" s="430">
        <f t="shared" ref="AD28:AD84" si="37">AC28/AB28</f>
        <v>9.5</v>
      </c>
      <c r="AE28" s="429">
        <v>3.0150000000000001</v>
      </c>
      <c r="AF28" s="429">
        <v>3.15</v>
      </c>
      <c r="AG28" s="429">
        <v>21.000000000000007</v>
      </c>
      <c r="AH28" s="430">
        <f t="shared" ref="AH28:AH85" si="38">AG28/AF28</f>
        <v>6.6666666666666687</v>
      </c>
      <c r="AI28" s="429">
        <v>52.5</v>
      </c>
      <c r="AJ28" s="429">
        <v>50.25</v>
      </c>
      <c r="AK28" s="429">
        <v>351.75</v>
      </c>
      <c r="AL28" s="430">
        <f t="shared" ref="AL28:AL55" si="39">AK28/AJ28</f>
        <v>7</v>
      </c>
      <c r="AM28" s="429">
        <v>200</v>
      </c>
      <c r="AN28" s="429">
        <v>48</v>
      </c>
      <c r="AO28" s="429">
        <v>384</v>
      </c>
      <c r="AP28" s="430">
        <f t="shared" ref="AP28:AP58" si="40">AO28/AN28</f>
        <v>8</v>
      </c>
      <c r="AQ28" s="429">
        <f t="shared" si="31"/>
        <v>381.55499999999995</v>
      </c>
      <c r="AR28" s="429">
        <f t="shared" si="31"/>
        <v>222.32499999999999</v>
      </c>
      <c r="AS28" s="429">
        <f t="shared" si="31"/>
        <v>1825.66</v>
      </c>
      <c r="AT28" s="430">
        <f t="shared" ref="AT28:AT85" si="41">AS28/AR28</f>
        <v>8.2116721016529866</v>
      </c>
    </row>
    <row r="29" spans="1:46" s="380" customFormat="1" ht="15.75">
      <c r="A29" s="427">
        <v>3</v>
      </c>
      <c r="B29" s="428" t="s">
        <v>505</v>
      </c>
      <c r="C29" s="429">
        <v>19</v>
      </c>
      <c r="D29" s="429">
        <v>15</v>
      </c>
      <c r="E29" s="429">
        <v>112.2</v>
      </c>
      <c r="F29" s="430">
        <f t="shared" si="32"/>
        <v>7.48</v>
      </c>
      <c r="G29" s="429">
        <v>131.25</v>
      </c>
      <c r="H29" s="429">
        <v>96.6</v>
      </c>
      <c r="I29" s="429">
        <v>579.59999999999991</v>
      </c>
      <c r="J29" s="430">
        <f t="shared" si="33"/>
        <v>5.9999999999999991</v>
      </c>
      <c r="K29" s="429">
        <v>47.25</v>
      </c>
      <c r="L29" s="429">
        <v>23.1</v>
      </c>
      <c r="M29" s="429">
        <v>69.300000000000011</v>
      </c>
      <c r="N29" s="430">
        <f t="shared" si="33"/>
        <v>3.0000000000000004</v>
      </c>
      <c r="O29" s="429">
        <v>54.6</v>
      </c>
      <c r="P29" s="429">
        <v>47.25</v>
      </c>
      <c r="Q29" s="429">
        <v>341.25</v>
      </c>
      <c r="R29" s="430">
        <f t="shared" si="34"/>
        <v>7.2222222222222223</v>
      </c>
      <c r="S29" s="429">
        <v>45.15</v>
      </c>
      <c r="T29" s="429">
        <v>36.549999999999997</v>
      </c>
      <c r="U29" s="429">
        <v>258</v>
      </c>
      <c r="V29" s="430">
        <f t="shared" si="35"/>
        <v>7.0588235294117654</v>
      </c>
      <c r="W29" s="429">
        <v>3.75</v>
      </c>
      <c r="X29" s="429">
        <v>2.5</v>
      </c>
      <c r="Y29" s="429">
        <v>12.5</v>
      </c>
      <c r="Z29" s="430">
        <f t="shared" si="36"/>
        <v>5</v>
      </c>
      <c r="AA29" s="429">
        <v>23.1</v>
      </c>
      <c r="AB29" s="429">
        <v>16.8</v>
      </c>
      <c r="AC29" s="429">
        <v>87.15</v>
      </c>
      <c r="AD29" s="430">
        <f t="shared" si="37"/>
        <v>5.1875</v>
      </c>
      <c r="AE29" s="429">
        <v>10.050000000000001</v>
      </c>
      <c r="AF29" s="429">
        <v>5.25</v>
      </c>
      <c r="AG29" s="429">
        <v>36.75</v>
      </c>
      <c r="AH29" s="430">
        <f t="shared" si="38"/>
        <v>7</v>
      </c>
      <c r="AI29" s="429">
        <v>374.125</v>
      </c>
      <c r="AJ29" s="429">
        <v>287</v>
      </c>
      <c r="AK29" s="429">
        <v>3444</v>
      </c>
      <c r="AL29" s="430">
        <f t="shared" si="39"/>
        <v>12</v>
      </c>
      <c r="AM29" s="429">
        <v>50</v>
      </c>
      <c r="AN29" s="429">
        <v>20</v>
      </c>
      <c r="AO29" s="429">
        <v>160</v>
      </c>
      <c r="AP29" s="430">
        <f t="shared" si="40"/>
        <v>8</v>
      </c>
      <c r="AQ29" s="429">
        <f t="shared" si="31"/>
        <v>758.27500000000009</v>
      </c>
      <c r="AR29" s="429">
        <f t="shared" si="31"/>
        <v>550.04999999999995</v>
      </c>
      <c r="AS29" s="429">
        <f t="shared" si="31"/>
        <v>5100.75</v>
      </c>
      <c r="AT29" s="430">
        <f t="shared" si="41"/>
        <v>9.2732478865557688</v>
      </c>
    </row>
    <row r="30" spans="1:46" s="435" customFormat="1" ht="15.75">
      <c r="A30" s="427">
        <v>3</v>
      </c>
      <c r="B30" s="428" t="s">
        <v>206</v>
      </c>
      <c r="C30" s="429">
        <v>86</v>
      </c>
      <c r="D30" s="429">
        <v>58</v>
      </c>
      <c r="E30" s="429">
        <v>415.38235294116998</v>
      </c>
      <c r="F30" s="430">
        <f t="shared" si="32"/>
        <v>7.1617647058822413</v>
      </c>
      <c r="G30" s="429">
        <v>3.0150000000000001</v>
      </c>
      <c r="H30" s="429">
        <v>3.0150000000000001</v>
      </c>
      <c r="I30" s="429">
        <v>16.079999999999998</v>
      </c>
      <c r="J30" s="430">
        <f t="shared" si="33"/>
        <v>5.3333333333333321</v>
      </c>
      <c r="K30" s="429">
        <v>5.0250000000000004</v>
      </c>
      <c r="L30" s="429">
        <v>3.5175000000000001</v>
      </c>
      <c r="M30" s="429">
        <v>11.255999999999998</v>
      </c>
      <c r="N30" s="430">
        <f t="shared" si="33"/>
        <v>3.1999999999999993</v>
      </c>
      <c r="O30" s="429">
        <v>4.0199999999999996</v>
      </c>
      <c r="P30" s="429">
        <v>2.8139999999999996</v>
      </c>
      <c r="Q30" s="429">
        <v>16.884</v>
      </c>
      <c r="R30" s="430">
        <f t="shared" si="34"/>
        <v>6.0000000000000009</v>
      </c>
      <c r="S30" s="429">
        <v>4.0199999999999996</v>
      </c>
      <c r="T30" s="429">
        <v>2.613</v>
      </c>
      <c r="U30" s="429">
        <v>21.105</v>
      </c>
      <c r="V30" s="430">
        <f t="shared" si="35"/>
        <v>8.0769230769230766</v>
      </c>
      <c r="W30" s="429">
        <v>35.174999999999997</v>
      </c>
      <c r="X30" s="429">
        <v>12.06</v>
      </c>
      <c r="Y30" s="429">
        <v>108.54</v>
      </c>
      <c r="Z30" s="430">
        <f t="shared" si="36"/>
        <v>9</v>
      </c>
      <c r="AA30" s="429">
        <v>0</v>
      </c>
      <c r="AB30" s="429">
        <v>0</v>
      </c>
      <c r="AC30" s="429">
        <v>0</v>
      </c>
      <c r="AD30" s="430"/>
      <c r="AE30" s="429">
        <v>3.0150000000000001</v>
      </c>
      <c r="AF30" s="429">
        <v>1.8900000000000001</v>
      </c>
      <c r="AG30" s="429">
        <v>11.907</v>
      </c>
      <c r="AH30" s="430">
        <f t="shared" si="38"/>
        <v>6.3</v>
      </c>
      <c r="AI30" s="429">
        <v>2.0099999999999998</v>
      </c>
      <c r="AJ30" s="429">
        <v>1</v>
      </c>
      <c r="AK30" s="429">
        <v>3</v>
      </c>
      <c r="AL30" s="430">
        <f t="shared" si="39"/>
        <v>3</v>
      </c>
      <c r="AM30" s="429">
        <v>5.0250000000000004</v>
      </c>
      <c r="AN30" s="429">
        <v>0</v>
      </c>
      <c r="AO30" s="429">
        <v>0</v>
      </c>
      <c r="AP30" s="430"/>
      <c r="AQ30" s="429">
        <f t="shared" si="31"/>
        <v>147.30499999999998</v>
      </c>
      <c r="AR30" s="429">
        <f t="shared" si="31"/>
        <v>84.909499999999994</v>
      </c>
      <c r="AS30" s="429">
        <f t="shared" si="31"/>
        <v>604.15435294117003</v>
      </c>
      <c r="AT30" s="430">
        <f t="shared" si="41"/>
        <v>7.1152739439187611</v>
      </c>
    </row>
    <row r="31" spans="1:46" s="380" customFormat="1" ht="15.75">
      <c r="A31" s="427">
        <v>3</v>
      </c>
      <c r="B31" s="428" t="s">
        <v>506</v>
      </c>
      <c r="C31" s="429"/>
      <c r="D31" s="429"/>
      <c r="E31" s="429"/>
      <c r="F31" s="430"/>
      <c r="G31" s="429">
        <v>61.802999999999997</v>
      </c>
      <c r="H31" s="429">
        <v>46.494</v>
      </c>
      <c r="I31" s="429">
        <v>640.68899999999996</v>
      </c>
      <c r="J31" s="430">
        <f t="shared" si="33"/>
        <v>13.78003613369467</v>
      </c>
      <c r="K31" s="429">
        <v>15.587</v>
      </c>
      <c r="L31" s="429">
        <v>4.0500000000000007</v>
      </c>
      <c r="M31" s="429">
        <v>12.000000000000002</v>
      </c>
      <c r="N31" s="430">
        <f t="shared" si="33"/>
        <v>2.9629629629629628</v>
      </c>
      <c r="O31" s="429">
        <v>56.652749999999997</v>
      </c>
      <c r="P31" s="429">
        <v>44.225999999999999</v>
      </c>
      <c r="Q31" s="429">
        <v>370.34549999999996</v>
      </c>
      <c r="R31" s="430">
        <f t="shared" si="34"/>
        <v>8.3739316239316235</v>
      </c>
      <c r="S31" s="429">
        <v>37.168999999999997</v>
      </c>
      <c r="T31" s="429">
        <v>29.7</v>
      </c>
      <c r="U31" s="429">
        <v>239.261</v>
      </c>
      <c r="V31" s="430">
        <f t="shared" si="35"/>
        <v>8.0559259259259264</v>
      </c>
      <c r="W31" s="429">
        <v>99.5715</v>
      </c>
      <c r="X31" s="429">
        <v>71.981999999999999</v>
      </c>
      <c r="Y31" s="429">
        <v>395.90100000000001</v>
      </c>
      <c r="Z31" s="430">
        <f t="shared" si="36"/>
        <v>5.5</v>
      </c>
      <c r="AA31" s="429">
        <v>58.369500000000002</v>
      </c>
      <c r="AB31" s="429">
        <v>46.494</v>
      </c>
      <c r="AC31" s="429">
        <v>354.83699999999999</v>
      </c>
      <c r="AD31" s="430">
        <f t="shared" si="37"/>
        <v>7.6318879855465216</v>
      </c>
      <c r="AE31" s="429">
        <v>34.771000000000001</v>
      </c>
      <c r="AF31" s="429">
        <v>14.256</v>
      </c>
      <c r="AG31" s="429">
        <v>71.28</v>
      </c>
      <c r="AH31" s="430">
        <f t="shared" si="38"/>
        <v>5</v>
      </c>
      <c r="AI31" s="429">
        <v>60.269849999999998</v>
      </c>
      <c r="AJ31" s="429">
        <v>57.526200000000003</v>
      </c>
      <c r="AK31" s="429">
        <v>182.19645</v>
      </c>
      <c r="AL31" s="430">
        <f t="shared" si="39"/>
        <v>3.1671907756813416</v>
      </c>
      <c r="AM31" s="429">
        <v>200</v>
      </c>
      <c r="AN31" s="429">
        <v>50</v>
      </c>
      <c r="AO31" s="429">
        <v>50</v>
      </c>
      <c r="AP31" s="430">
        <f t="shared" si="40"/>
        <v>1</v>
      </c>
      <c r="AQ31" s="429">
        <f t="shared" si="31"/>
        <v>624.19360000000006</v>
      </c>
      <c r="AR31" s="429">
        <f t="shared" si="31"/>
        <v>364.72820000000002</v>
      </c>
      <c r="AS31" s="429">
        <f t="shared" si="31"/>
        <v>2316.5099500000001</v>
      </c>
      <c r="AT31" s="430">
        <f t="shared" si="41"/>
        <v>6.3513321700926886</v>
      </c>
    </row>
    <row r="32" spans="1:46" s="440" customFormat="1" ht="21.75" customHeight="1">
      <c r="A32" s="437">
        <v>3</v>
      </c>
      <c r="B32" s="438" t="s">
        <v>266</v>
      </c>
      <c r="C32" s="439"/>
      <c r="D32" s="439"/>
      <c r="E32" s="439"/>
      <c r="F32" s="430"/>
      <c r="G32" s="439">
        <v>53.5</v>
      </c>
      <c r="H32" s="439">
        <v>51.25</v>
      </c>
      <c r="I32" s="439">
        <v>615</v>
      </c>
      <c r="J32" s="430">
        <f t="shared" si="33"/>
        <v>12</v>
      </c>
      <c r="K32" s="439">
        <v>14.7</v>
      </c>
      <c r="L32" s="439">
        <v>6.25</v>
      </c>
      <c r="M32" s="439">
        <v>18.75</v>
      </c>
      <c r="N32" s="430">
        <f t="shared" si="33"/>
        <v>3</v>
      </c>
      <c r="O32" s="439">
        <v>3.0150000000000001</v>
      </c>
      <c r="P32" s="439">
        <v>2.0099999999999998</v>
      </c>
      <c r="Q32" s="439">
        <v>20.099999999999998</v>
      </c>
      <c r="R32" s="430">
        <f t="shared" si="34"/>
        <v>10</v>
      </c>
      <c r="S32" s="439">
        <v>3.0150000000000001</v>
      </c>
      <c r="T32" s="439">
        <v>2.0099999999999998</v>
      </c>
      <c r="U32" s="439">
        <v>22.11</v>
      </c>
      <c r="V32" s="430">
        <f t="shared" si="35"/>
        <v>11</v>
      </c>
      <c r="W32" s="439">
        <v>0</v>
      </c>
      <c r="X32" s="439">
        <v>0</v>
      </c>
      <c r="Y32" s="439">
        <v>0</v>
      </c>
      <c r="Z32" s="430"/>
      <c r="AA32" s="439">
        <v>1.0049999999999999</v>
      </c>
      <c r="AB32" s="439">
        <v>1.0049999999999999</v>
      </c>
      <c r="AC32" s="439">
        <v>3.0149999999999997</v>
      </c>
      <c r="AD32" s="430">
        <f t="shared" si="37"/>
        <v>3</v>
      </c>
      <c r="AE32" s="439">
        <v>0.50249999999999995</v>
      </c>
      <c r="AF32" s="439">
        <v>0.52500000000000002</v>
      </c>
      <c r="AG32" s="439">
        <v>2.1</v>
      </c>
      <c r="AH32" s="430">
        <f t="shared" si="38"/>
        <v>4</v>
      </c>
      <c r="AI32" s="439">
        <v>0</v>
      </c>
      <c r="AJ32" s="439">
        <v>0</v>
      </c>
      <c r="AK32" s="439">
        <v>0</v>
      </c>
      <c r="AL32" s="430"/>
      <c r="AM32" s="439">
        <v>0</v>
      </c>
      <c r="AN32" s="439">
        <v>0</v>
      </c>
      <c r="AO32" s="439">
        <v>0</v>
      </c>
      <c r="AP32" s="430"/>
      <c r="AQ32" s="429">
        <f t="shared" si="31"/>
        <v>75.737499999999997</v>
      </c>
      <c r="AR32" s="429">
        <f t="shared" si="31"/>
        <v>63.05</v>
      </c>
      <c r="AS32" s="429">
        <f t="shared" si="31"/>
        <v>681.07500000000005</v>
      </c>
      <c r="AT32" s="430">
        <f t="shared" si="41"/>
        <v>10.802141157811262</v>
      </c>
    </row>
    <row r="33" spans="1:46" s="440" customFormat="1" ht="21.75" customHeight="1">
      <c r="A33" s="437">
        <v>3</v>
      </c>
      <c r="B33" s="438" t="s">
        <v>507</v>
      </c>
      <c r="C33" s="439"/>
      <c r="D33" s="439"/>
      <c r="E33" s="439"/>
      <c r="F33" s="430"/>
      <c r="G33" s="439">
        <v>120.4</v>
      </c>
      <c r="H33" s="439">
        <v>96.75</v>
      </c>
      <c r="I33" s="439">
        <v>1161</v>
      </c>
      <c r="J33" s="430">
        <f t="shared" si="33"/>
        <v>12</v>
      </c>
      <c r="K33" s="439">
        <v>42</v>
      </c>
      <c r="L33" s="439">
        <v>26.25</v>
      </c>
      <c r="M33" s="439">
        <v>143.85000000000002</v>
      </c>
      <c r="N33" s="430">
        <f t="shared" si="33"/>
        <v>5.48</v>
      </c>
      <c r="O33" s="439">
        <v>34.5</v>
      </c>
      <c r="P33" s="439">
        <v>25.3</v>
      </c>
      <c r="Q33" s="439">
        <v>202.4</v>
      </c>
      <c r="R33" s="430">
        <f t="shared" si="34"/>
        <v>8</v>
      </c>
      <c r="S33" s="439">
        <v>38.5</v>
      </c>
      <c r="T33" s="439">
        <v>28.6</v>
      </c>
      <c r="U33" s="439">
        <v>228.8</v>
      </c>
      <c r="V33" s="430">
        <f t="shared" si="35"/>
        <v>8</v>
      </c>
      <c r="W33" s="439">
        <v>5.75</v>
      </c>
      <c r="X33" s="439">
        <v>3.45</v>
      </c>
      <c r="Y33" s="439">
        <v>24.150000000000002</v>
      </c>
      <c r="Z33" s="430">
        <f t="shared" si="36"/>
        <v>7</v>
      </c>
      <c r="AA33" s="439">
        <v>84</v>
      </c>
      <c r="AB33" s="439">
        <v>68.25</v>
      </c>
      <c r="AC33" s="439">
        <v>648.375</v>
      </c>
      <c r="AD33" s="430">
        <f t="shared" si="37"/>
        <v>9.5</v>
      </c>
      <c r="AE33" s="439">
        <v>12.6</v>
      </c>
      <c r="AF33" s="439">
        <v>7.35</v>
      </c>
      <c r="AG33" s="439">
        <v>54.6</v>
      </c>
      <c r="AH33" s="430">
        <f t="shared" si="38"/>
        <v>7.4285714285714288</v>
      </c>
      <c r="AI33" s="439">
        <v>84</v>
      </c>
      <c r="AJ33" s="439">
        <v>63</v>
      </c>
      <c r="AK33" s="439">
        <v>630</v>
      </c>
      <c r="AL33" s="430">
        <f t="shared" si="39"/>
        <v>10</v>
      </c>
      <c r="AM33" s="439">
        <v>15.074999999999999</v>
      </c>
      <c r="AN33" s="439">
        <v>10.050000000000001</v>
      </c>
      <c r="AO33" s="439">
        <v>120.60000000000001</v>
      </c>
      <c r="AP33" s="430">
        <f t="shared" si="40"/>
        <v>12</v>
      </c>
      <c r="AQ33" s="429">
        <f t="shared" si="31"/>
        <v>436.82499999999999</v>
      </c>
      <c r="AR33" s="429">
        <f t="shared" si="31"/>
        <v>329</v>
      </c>
      <c r="AS33" s="429">
        <f t="shared" si="31"/>
        <v>3213.7749999999996</v>
      </c>
      <c r="AT33" s="430">
        <f t="shared" si="41"/>
        <v>9.7683130699088139</v>
      </c>
    </row>
    <row r="34" spans="1:46" s="441" customFormat="1" ht="21.75" customHeight="1">
      <c r="A34" s="437">
        <v>3</v>
      </c>
      <c r="B34" s="438" t="s">
        <v>197</v>
      </c>
      <c r="C34" s="439"/>
      <c r="D34" s="439"/>
      <c r="E34" s="439"/>
      <c r="F34" s="430"/>
      <c r="G34" s="439">
        <v>153.75</v>
      </c>
      <c r="H34" s="439">
        <v>133.25</v>
      </c>
      <c r="I34" s="439">
        <v>1399.125</v>
      </c>
      <c r="J34" s="430">
        <f t="shared" si="33"/>
        <v>10.5</v>
      </c>
      <c r="K34" s="439">
        <v>0</v>
      </c>
      <c r="L34" s="439">
        <v>0</v>
      </c>
      <c r="M34" s="439">
        <v>0</v>
      </c>
      <c r="N34" s="430"/>
      <c r="O34" s="439">
        <v>52.5</v>
      </c>
      <c r="P34" s="439">
        <v>42</v>
      </c>
      <c r="Q34" s="439">
        <v>441</v>
      </c>
      <c r="R34" s="430">
        <f t="shared" si="34"/>
        <v>10.5</v>
      </c>
      <c r="S34" s="439">
        <v>75.599999999999994</v>
      </c>
      <c r="T34" s="439">
        <v>68.25</v>
      </c>
      <c r="U34" s="439">
        <v>716.1</v>
      </c>
      <c r="V34" s="430">
        <f t="shared" si="35"/>
        <v>10.492307692307692</v>
      </c>
      <c r="W34" s="439">
        <v>0</v>
      </c>
      <c r="X34" s="439">
        <v>0</v>
      </c>
      <c r="Y34" s="439">
        <v>0</v>
      </c>
      <c r="Z34" s="430"/>
      <c r="AA34" s="439">
        <v>44.1</v>
      </c>
      <c r="AB34" s="439">
        <v>36.75</v>
      </c>
      <c r="AC34" s="439">
        <v>385.875</v>
      </c>
      <c r="AD34" s="430">
        <f t="shared" si="37"/>
        <v>10.5</v>
      </c>
      <c r="AE34" s="439">
        <v>0</v>
      </c>
      <c r="AF34" s="439">
        <v>0</v>
      </c>
      <c r="AG34" s="439">
        <v>0</v>
      </c>
      <c r="AH34" s="430"/>
      <c r="AI34" s="439">
        <v>20</v>
      </c>
      <c r="AJ34" s="439">
        <v>10</v>
      </c>
      <c r="AK34" s="439">
        <v>100</v>
      </c>
      <c r="AL34" s="430">
        <f t="shared" si="39"/>
        <v>10</v>
      </c>
      <c r="AM34" s="439">
        <v>10.050000000000001</v>
      </c>
      <c r="AN34" s="439">
        <v>5.0250000000000004</v>
      </c>
      <c r="AO34" s="439">
        <v>50.25</v>
      </c>
      <c r="AP34" s="430">
        <f t="shared" si="40"/>
        <v>10</v>
      </c>
      <c r="AQ34" s="429">
        <f t="shared" si="31"/>
        <v>356.00000000000006</v>
      </c>
      <c r="AR34" s="429">
        <f t="shared" si="31"/>
        <v>295.27499999999998</v>
      </c>
      <c r="AS34" s="429">
        <f t="shared" si="31"/>
        <v>3092.35</v>
      </c>
      <c r="AT34" s="430">
        <f t="shared" si="41"/>
        <v>10.472779612225892</v>
      </c>
    </row>
    <row r="35" spans="1:46" s="441" customFormat="1" ht="21.75" customHeight="1">
      <c r="A35" s="437">
        <v>3</v>
      </c>
      <c r="B35" s="438" t="s">
        <v>267</v>
      </c>
      <c r="C35" s="439"/>
      <c r="D35" s="439"/>
      <c r="E35" s="439"/>
      <c r="F35" s="430"/>
      <c r="G35" s="439">
        <v>15.1755</v>
      </c>
      <c r="H35" s="439">
        <v>10.050000000000001</v>
      </c>
      <c r="I35" s="439">
        <v>130.65</v>
      </c>
      <c r="J35" s="430">
        <f t="shared" si="33"/>
        <v>13</v>
      </c>
      <c r="K35" s="439">
        <v>0</v>
      </c>
      <c r="L35" s="439">
        <v>0</v>
      </c>
      <c r="M35" s="439">
        <v>0</v>
      </c>
      <c r="N35" s="430"/>
      <c r="O35" s="439">
        <v>10.925000000000001</v>
      </c>
      <c r="P35" s="439">
        <v>8.0500000000000007</v>
      </c>
      <c r="Q35" s="439">
        <v>51.175000000000004</v>
      </c>
      <c r="R35" s="430">
        <f t="shared" si="34"/>
        <v>6.3571428571428568</v>
      </c>
      <c r="S35" s="439">
        <v>9.9749999999999996</v>
      </c>
      <c r="T35" s="439">
        <v>6.3</v>
      </c>
      <c r="U35" s="439">
        <v>47.25</v>
      </c>
      <c r="V35" s="430">
        <f t="shared" si="35"/>
        <v>7.5</v>
      </c>
      <c r="W35" s="439">
        <v>0</v>
      </c>
      <c r="X35" s="439">
        <v>0</v>
      </c>
      <c r="Y35" s="439">
        <v>0</v>
      </c>
      <c r="Z35" s="430"/>
      <c r="AA35" s="439">
        <v>21.630000000000003</v>
      </c>
      <c r="AB35" s="439">
        <v>15.75</v>
      </c>
      <c r="AC35" s="439">
        <v>110.25</v>
      </c>
      <c r="AD35" s="430">
        <f t="shared" si="37"/>
        <v>7</v>
      </c>
      <c r="AE35" s="439">
        <v>0</v>
      </c>
      <c r="AF35" s="439">
        <v>0</v>
      </c>
      <c r="AG35" s="439">
        <v>0</v>
      </c>
      <c r="AH35" s="430"/>
      <c r="AI35" s="439">
        <v>200.97</v>
      </c>
      <c r="AJ35" s="439">
        <v>121.8</v>
      </c>
      <c r="AK35" s="439">
        <v>487.2</v>
      </c>
      <c r="AL35" s="430">
        <f t="shared" si="39"/>
        <v>4</v>
      </c>
      <c r="AM35" s="439">
        <v>2.613</v>
      </c>
      <c r="AN35" s="439">
        <v>0.30149999999999999</v>
      </c>
      <c r="AO35" s="439">
        <v>3.6179999999999999</v>
      </c>
      <c r="AP35" s="430">
        <f t="shared" si="40"/>
        <v>12</v>
      </c>
      <c r="AQ35" s="429">
        <f t="shared" ref="AQ35:AS40" si="42">C35+G35+K35+O35+S35+W35+AA35+AE35+AI35+AM35</f>
        <v>261.2885</v>
      </c>
      <c r="AR35" s="429">
        <f t="shared" si="42"/>
        <v>162.25149999999999</v>
      </c>
      <c r="AS35" s="429">
        <f t="shared" si="42"/>
        <v>830.14300000000014</v>
      </c>
      <c r="AT35" s="430">
        <f t="shared" si="41"/>
        <v>5.1163964585843598</v>
      </c>
    </row>
    <row r="36" spans="1:46" s="440" customFormat="1" ht="21.75" customHeight="1">
      <c r="A36" s="437">
        <v>3</v>
      </c>
      <c r="B36" s="438" t="s">
        <v>268</v>
      </c>
      <c r="C36" s="439"/>
      <c r="D36" s="439"/>
      <c r="E36" s="439"/>
      <c r="F36" s="430"/>
      <c r="G36" s="439">
        <v>144.52500000000001</v>
      </c>
      <c r="H36" s="439">
        <v>120.95</v>
      </c>
      <c r="I36" s="439">
        <v>1152.0999999999999</v>
      </c>
      <c r="J36" s="430">
        <v>9.5254237288135588</v>
      </c>
      <c r="K36" s="439">
        <v>3</v>
      </c>
      <c r="L36" s="439">
        <v>2</v>
      </c>
      <c r="M36" s="439">
        <v>8</v>
      </c>
      <c r="N36" s="430">
        <v>4</v>
      </c>
      <c r="O36" s="439">
        <v>55.65</v>
      </c>
      <c r="P36" s="439">
        <v>23</v>
      </c>
      <c r="Q36" s="439">
        <v>246.1</v>
      </c>
      <c r="R36" s="430">
        <v>10.7</v>
      </c>
      <c r="S36" s="439">
        <v>75.599999999999994</v>
      </c>
      <c r="T36" s="439">
        <v>72.064999999999998</v>
      </c>
      <c r="U36" s="439">
        <v>612.04500000000007</v>
      </c>
      <c r="V36" s="430">
        <v>8.4929577464788739</v>
      </c>
      <c r="W36" s="439">
        <v>0</v>
      </c>
      <c r="X36" s="439">
        <v>0</v>
      </c>
      <c r="Y36" s="439">
        <v>0</v>
      </c>
      <c r="Z36" s="430"/>
      <c r="AA36" s="439">
        <v>27.95</v>
      </c>
      <c r="AB36" s="439">
        <v>19.8</v>
      </c>
      <c r="AC36" s="439">
        <v>237.60000000000002</v>
      </c>
      <c r="AD36" s="430">
        <v>12</v>
      </c>
      <c r="AE36" s="439">
        <v>5.0250000000000004</v>
      </c>
      <c r="AF36" s="439">
        <v>3.15</v>
      </c>
      <c r="AG36" s="439">
        <v>15.75</v>
      </c>
      <c r="AH36" s="430">
        <v>5</v>
      </c>
      <c r="AI36" s="439">
        <v>109.2</v>
      </c>
      <c r="AJ36" s="439">
        <v>82.5</v>
      </c>
      <c r="AK36" s="439">
        <v>610.5</v>
      </c>
      <c r="AL36" s="430">
        <v>7.4</v>
      </c>
      <c r="AM36" s="439">
        <v>10.050000000000001</v>
      </c>
      <c r="AN36" s="439">
        <v>5</v>
      </c>
      <c r="AO36" s="439">
        <v>50</v>
      </c>
      <c r="AP36" s="430">
        <v>10</v>
      </c>
      <c r="AQ36" s="429">
        <f t="shared" si="42"/>
        <v>430.99999999999994</v>
      </c>
      <c r="AR36" s="429">
        <f t="shared" si="42"/>
        <v>328.46500000000003</v>
      </c>
      <c r="AS36" s="429">
        <f t="shared" si="42"/>
        <v>2932.0949999999998</v>
      </c>
      <c r="AT36" s="430">
        <f t="shared" si="41"/>
        <v>8.9266588525413653</v>
      </c>
    </row>
    <row r="37" spans="1:46" s="441" customFormat="1" ht="21.75" customHeight="1">
      <c r="A37" s="437">
        <v>3</v>
      </c>
      <c r="B37" s="438" t="s">
        <v>201</v>
      </c>
      <c r="C37" s="439"/>
      <c r="D37" s="439"/>
      <c r="E37" s="439"/>
      <c r="F37" s="430"/>
      <c r="G37" s="439">
        <v>54.81</v>
      </c>
      <c r="H37" s="439">
        <v>49.734999999999999</v>
      </c>
      <c r="I37" s="439">
        <v>446.59999999999997</v>
      </c>
      <c r="J37" s="430">
        <f t="shared" si="33"/>
        <v>8.9795918367346932</v>
      </c>
      <c r="K37" s="439">
        <v>15.75</v>
      </c>
      <c r="L37" s="439">
        <v>6.3</v>
      </c>
      <c r="M37" s="439">
        <v>17.850000000000001</v>
      </c>
      <c r="N37" s="430">
        <f t="shared" si="33"/>
        <v>2.8333333333333335</v>
      </c>
      <c r="O37" s="439">
        <v>27.5</v>
      </c>
      <c r="P37" s="439">
        <v>24.2</v>
      </c>
      <c r="Q37" s="439">
        <v>187</v>
      </c>
      <c r="R37" s="430">
        <f t="shared" si="34"/>
        <v>7.7272727272727275</v>
      </c>
      <c r="S37" s="439">
        <v>11</v>
      </c>
      <c r="T37" s="439">
        <v>9.9</v>
      </c>
      <c r="U37" s="439">
        <v>79.2</v>
      </c>
      <c r="V37" s="430">
        <f t="shared" si="35"/>
        <v>8</v>
      </c>
      <c r="W37" s="439">
        <v>0</v>
      </c>
      <c r="X37" s="439">
        <v>0</v>
      </c>
      <c r="Y37" s="439">
        <v>0</v>
      </c>
      <c r="Z37" s="430"/>
      <c r="AA37" s="439">
        <v>2.0099999999999998</v>
      </c>
      <c r="AB37" s="439">
        <v>2.0099999999999998</v>
      </c>
      <c r="AC37" s="439">
        <v>15.074999999999999</v>
      </c>
      <c r="AD37" s="430">
        <f t="shared" si="37"/>
        <v>7.5</v>
      </c>
      <c r="AE37" s="439">
        <v>25.3</v>
      </c>
      <c r="AF37" s="439">
        <v>13.2</v>
      </c>
      <c r="AG37" s="439">
        <v>80.3</v>
      </c>
      <c r="AH37" s="430">
        <f t="shared" si="38"/>
        <v>6.083333333333333</v>
      </c>
      <c r="AI37" s="439">
        <v>37.924999999999997</v>
      </c>
      <c r="AJ37" s="439">
        <v>21.25</v>
      </c>
      <c r="AK37" s="439">
        <v>218.75000000000003</v>
      </c>
      <c r="AL37" s="430">
        <f t="shared" si="39"/>
        <v>10.294117647058824</v>
      </c>
      <c r="AM37" s="439">
        <v>9.1999999999999993</v>
      </c>
      <c r="AN37" s="439">
        <v>5.0250000000000004</v>
      </c>
      <c r="AO37" s="439">
        <v>15.075000000000001</v>
      </c>
      <c r="AP37" s="430">
        <f t="shared" si="40"/>
        <v>3</v>
      </c>
      <c r="AQ37" s="429">
        <f t="shared" si="42"/>
        <v>183.495</v>
      </c>
      <c r="AR37" s="429">
        <f t="shared" si="42"/>
        <v>131.62</v>
      </c>
      <c r="AS37" s="429">
        <f t="shared" si="42"/>
        <v>1059.8500000000001</v>
      </c>
      <c r="AT37" s="430">
        <f t="shared" si="41"/>
        <v>8.0523476675277319</v>
      </c>
    </row>
    <row r="38" spans="1:46" s="441" customFormat="1" ht="21.75" customHeight="1">
      <c r="A38" s="437">
        <v>3</v>
      </c>
      <c r="B38" s="442" t="s">
        <v>191</v>
      </c>
      <c r="C38" s="439"/>
      <c r="D38" s="439"/>
      <c r="E38" s="439"/>
      <c r="F38" s="430"/>
      <c r="G38" s="439">
        <v>252</v>
      </c>
      <c r="H38" s="439">
        <v>241.2</v>
      </c>
      <c r="I38" s="439">
        <v>1929.6</v>
      </c>
      <c r="J38" s="430">
        <f t="shared" si="33"/>
        <v>8</v>
      </c>
      <c r="K38" s="439">
        <v>0</v>
      </c>
      <c r="L38" s="439">
        <v>0</v>
      </c>
      <c r="M38" s="439">
        <v>0</v>
      </c>
      <c r="N38" s="430"/>
      <c r="O38" s="439">
        <v>1</v>
      </c>
      <c r="P38" s="439">
        <v>0</v>
      </c>
      <c r="Q38" s="439">
        <v>0</v>
      </c>
      <c r="R38" s="430"/>
      <c r="S38" s="439">
        <v>0</v>
      </c>
      <c r="T38" s="439">
        <v>0</v>
      </c>
      <c r="U38" s="439">
        <v>0</v>
      </c>
      <c r="V38" s="430"/>
      <c r="W38" s="439">
        <v>0</v>
      </c>
      <c r="X38" s="439">
        <v>0</v>
      </c>
      <c r="Y38" s="439">
        <v>0</v>
      </c>
      <c r="Z38" s="430"/>
      <c r="AA38" s="439">
        <v>0</v>
      </c>
      <c r="AB38" s="439">
        <v>0</v>
      </c>
      <c r="AC38" s="439">
        <v>0</v>
      </c>
      <c r="AD38" s="430"/>
      <c r="AE38" s="439">
        <v>10.5</v>
      </c>
      <c r="AF38" s="439">
        <v>10.050000000000001</v>
      </c>
      <c r="AG38" s="439">
        <v>60.300000000000004</v>
      </c>
      <c r="AH38" s="430">
        <f t="shared" si="38"/>
        <v>6</v>
      </c>
      <c r="AI38" s="439">
        <v>0</v>
      </c>
      <c r="AJ38" s="439">
        <v>0</v>
      </c>
      <c r="AK38" s="439">
        <v>0</v>
      </c>
      <c r="AL38" s="430"/>
      <c r="AM38" s="439">
        <v>0</v>
      </c>
      <c r="AN38" s="439">
        <v>0</v>
      </c>
      <c r="AO38" s="439">
        <v>0</v>
      </c>
      <c r="AP38" s="430"/>
      <c r="AQ38" s="429">
        <f t="shared" si="42"/>
        <v>263.5</v>
      </c>
      <c r="AR38" s="429">
        <f t="shared" si="42"/>
        <v>251.25</v>
      </c>
      <c r="AS38" s="429">
        <f t="shared" si="42"/>
        <v>1989.8999999999999</v>
      </c>
      <c r="AT38" s="430">
        <f t="shared" si="41"/>
        <v>7.919999999999999</v>
      </c>
    </row>
    <row r="39" spans="1:46" s="441" customFormat="1" ht="15.75">
      <c r="A39" s="437">
        <v>3</v>
      </c>
      <c r="B39" s="442" t="s">
        <v>508</v>
      </c>
      <c r="C39" s="439"/>
      <c r="D39" s="439"/>
      <c r="E39" s="439"/>
      <c r="F39" s="430"/>
      <c r="G39" s="439">
        <v>100.75975</v>
      </c>
      <c r="H39" s="439">
        <v>97.460999999999999</v>
      </c>
      <c r="I39" s="439">
        <v>994.10850000000005</v>
      </c>
      <c r="J39" s="430">
        <f t="shared" si="33"/>
        <v>10.200064641241113</v>
      </c>
      <c r="K39" s="439">
        <v>9</v>
      </c>
      <c r="L39" s="439">
        <v>8</v>
      </c>
      <c r="M39" s="439">
        <v>24</v>
      </c>
      <c r="N39" s="430">
        <f t="shared" si="33"/>
        <v>3</v>
      </c>
      <c r="O39" s="439">
        <v>24.2</v>
      </c>
      <c r="P39" s="439">
        <v>22</v>
      </c>
      <c r="Q39" s="439">
        <v>143</v>
      </c>
      <c r="R39" s="430">
        <f t="shared" si="34"/>
        <v>6.5</v>
      </c>
      <c r="S39" s="439">
        <v>3.0150000000000001</v>
      </c>
      <c r="T39" s="439">
        <v>3.0150000000000001</v>
      </c>
      <c r="U39" s="439">
        <v>33.164999999999999</v>
      </c>
      <c r="V39" s="430">
        <f t="shared" si="35"/>
        <v>11</v>
      </c>
      <c r="W39" s="439">
        <v>0</v>
      </c>
      <c r="X39" s="439">
        <v>0</v>
      </c>
      <c r="Y39" s="439">
        <v>0</v>
      </c>
      <c r="Z39" s="430"/>
      <c r="AA39" s="439">
        <v>3.0150000000000001</v>
      </c>
      <c r="AB39" s="439">
        <v>2.0099999999999998</v>
      </c>
      <c r="AC39" s="439">
        <v>14.069999999999999</v>
      </c>
      <c r="AD39" s="430">
        <f t="shared" si="37"/>
        <v>7</v>
      </c>
      <c r="AE39" s="439">
        <v>5.0250000000000004</v>
      </c>
      <c r="AF39" s="439">
        <v>3.15</v>
      </c>
      <c r="AG39" s="439">
        <v>18.899999999999999</v>
      </c>
      <c r="AH39" s="430">
        <f t="shared" si="38"/>
        <v>6</v>
      </c>
      <c r="AI39" s="439">
        <v>11.055</v>
      </c>
      <c r="AJ39" s="439">
        <v>8.0399999999999991</v>
      </c>
      <c r="AK39" s="439">
        <v>52.259999999999991</v>
      </c>
      <c r="AL39" s="430">
        <f t="shared" si="39"/>
        <v>6.5</v>
      </c>
      <c r="AM39" s="439">
        <v>30</v>
      </c>
      <c r="AN39" s="439">
        <v>15</v>
      </c>
      <c r="AO39" s="439">
        <v>138.75</v>
      </c>
      <c r="AP39" s="430">
        <f t="shared" si="40"/>
        <v>9.25</v>
      </c>
      <c r="AQ39" s="429">
        <f t="shared" si="42"/>
        <v>186.06974999999997</v>
      </c>
      <c r="AR39" s="429">
        <f t="shared" si="42"/>
        <v>158.67599999999999</v>
      </c>
      <c r="AS39" s="429">
        <f t="shared" si="42"/>
        <v>1418.2535</v>
      </c>
      <c r="AT39" s="430">
        <f t="shared" si="41"/>
        <v>8.9380467115379769</v>
      </c>
    </row>
    <row r="40" spans="1:46" s="441" customFormat="1" ht="15.75">
      <c r="A40" s="437">
        <v>3</v>
      </c>
      <c r="B40" s="442" t="s">
        <v>269</v>
      </c>
      <c r="C40" s="439"/>
      <c r="D40" s="439"/>
      <c r="E40" s="439"/>
      <c r="F40" s="430"/>
      <c r="G40" s="439">
        <v>25.125</v>
      </c>
      <c r="H40" s="439">
        <v>15.074999999999999</v>
      </c>
      <c r="I40" s="439">
        <v>93.465000000000003</v>
      </c>
      <c r="J40" s="430">
        <f t="shared" si="33"/>
        <v>6.2</v>
      </c>
      <c r="K40" s="439">
        <v>0</v>
      </c>
      <c r="L40" s="439">
        <v>0</v>
      </c>
      <c r="M40" s="439">
        <v>0</v>
      </c>
      <c r="N40" s="430"/>
      <c r="O40" s="439">
        <v>0</v>
      </c>
      <c r="P40" s="439">
        <v>0</v>
      </c>
      <c r="Q40" s="439">
        <v>0</v>
      </c>
      <c r="R40" s="430"/>
      <c r="S40" s="439">
        <v>0</v>
      </c>
      <c r="T40" s="439">
        <v>0</v>
      </c>
      <c r="U40" s="439">
        <v>0</v>
      </c>
      <c r="V40" s="430"/>
      <c r="W40" s="439">
        <v>0</v>
      </c>
      <c r="X40" s="439">
        <v>0</v>
      </c>
      <c r="Y40" s="439">
        <v>0</v>
      </c>
      <c r="Z40" s="430"/>
      <c r="AA40" s="439">
        <v>0</v>
      </c>
      <c r="AB40" s="439">
        <v>0</v>
      </c>
      <c r="AC40" s="439">
        <v>0</v>
      </c>
      <c r="AD40" s="430"/>
      <c r="AE40" s="439">
        <v>0</v>
      </c>
      <c r="AF40" s="439">
        <v>0</v>
      </c>
      <c r="AG40" s="439">
        <v>0</v>
      </c>
      <c r="AH40" s="430"/>
      <c r="AI40" s="439">
        <v>0</v>
      </c>
      <c r="AJ40" s="439">
        <v>0</v>
      </c>
      <c r="AK40" s="439">
        <v>0</v>
      </c>
      <c r="AL40" s="430"/>
      <c r="AM40" s="439">
        <v>0</v>
      </c>
      <c r="AN40" s="439">
        <v>0</v>
      </c>
      <c r="AO40" s="439">
        <v>0</v>
      </c>
      <c r="AP40" s="430"/>
      <c r="AQ40" s="429">
        <f t="shared" si="42"/>
        <v>25.125</v>
      </c>
      <c r="AR40" s="429">
        <f t="shared" si="42"/>
        <v>15.074999999999999</v>
      </c>
      <c r="AS40" s="429">
        <f t="shared" si="42"/>
        <v>93.465000000000003</v>
      </c>
      <c r="AT40" s="430">
        <f t="shared" si="41"/>
        <v>6.2</v>
      </c>
    </row>
    <row r="41" spans="1:46" s="434" customFormat="1" ht="15.75">
      <c r="A41" s="324"/>
      <c r="B41" s="432" t="s">
        <v>509</v>
      </c>
      <c r="C41" s="433">
        <f>SUM(C28:C40)</f>
        <v>108.015</v>
      </c>
      <c r="D41" s="433">
        <f>SUM(D28:D40)</f>
        <v>76.015000000000001</v>
      </c>
      <c r="E41" s="433">
        <f>SUM(E28:E40)</f>
        <v>542.65735294116996</v>
      </c>
      <c r="F41" s="430">
        <f t="shared" ref="F41:F88" si="43">E41/D41</f>
        <v>7.1388193506698672</v>
      </c>
      <c r="G41" s="433">
        <f t="shared" ref="G41:I41" si="44">SUM(G28:G40)</f>
        <v>1151.9882499999999</v>
      </c>
      <c r="H41" s="433">
        <f t="shared" si="44"/>
        <v>997.00500000000011</v>
      </c>
      <c r="I41" s="433">
        <f t="shared" si="44"/>
        <v>9610.2674999999999</v>
      </c>
      <c r="J41" s="430">
        <f t="shared" si="33"/>
        <v>9.6391367144598057</v>
      </c>
      <c r="K41" s="433">
        <f t="shared" ref="K41:M41" si="45">SUM(K28:K40)</f>
        <v>155.327</v>
      </c>
      <c r="L41" s="433">
        <f t="shared" si="45"/>
        <v>82.482500000000002</v>
      </c>
      <c r="M41" s="433">
        <f t="shared" si="45"/>
        <v>313.04600000000005</v>
      </c>
      <c r="N41" s="430">
        <f t="shared" ref="N41:N84" si="46">M41/L41</f>
        <v>3.7953020337647385</v>
      </c>
      <c r="O41" s="433">
        <f t="shared" ref="O41:Q41" si="47">SUM(O28:O40)</f>
        <v>358.16274999999996</v>
      </c>
      <c r="P41" s="433">
        <f t="shared" si="47"/>
        <v>273.01</v>
      </c>
      <c r="Q41" s="433">
        <f t="shared" si="47"/>
        <v>2260.4544999999998</v>
      </c>
      <c r="R41" s="430">
        <f t="shared" ref="R41:R85" si="48">Q41/P41</f>
        <v>8.279749826013699</v>
      </c>
      <c r="S41" s="433">
        <f t="shared" ref="S41:U41" si="49">SUM(S28:S40)</f>
        <v>344.96899999999994</v>
      </c>
      <c r="T41" s="433">
        <f t="shared" si="49"/>
        <v>299.95299999999997</v>
      </c>
      <c r="U41" s="433">
        <f t="shared" si="49"/>
        <v>2561.5360000000001</v>
      </c>
      <c r="V41" s="430">
        <f t="shared" ref="V41:V85" si="50">U41/T41</f>
        <v>8.5397912339599884</v>
      </c>
      <c r="W41" s="433">
        <f t="shared" ref="W41:Y41" si="51">SUM(W28:W40)</f>
        <v>150.84649999999999</v>
      </c>
      <c r="X41" s="433">
        <f t="shared" si="51"/>
        <v>94.591999999999999</v>
      </c>
      <c r="Y41" s="433">
        <f t="shared" si="51"/>
        <v>569.84100000000001</v>
      </c>
      <c r="Z41" s="430">
        <f t="shared" ref="Z41:Z43" si="52">Y41/X41</f>
        <v>6.0241986637347766</v>
      </c>
      <c r="AA41" s="433">
        <f t="shared" ref="AA41:AC41" si="53">SUM(AA28:AA40)</f>
        <v>267.18949999999995</v>
      </c>
      <c r="AB41" s="433">
        <f t="shared" si="53"/>
        <v>210.87899999999999</v>
      </c>
      <c r="AC41" s="433">
        <f t="shared" si="53"/>
        <v>1875.3420000000001</v>
      </c>
      <c r="AD41" s="430">
        <f t="shared" ref="AD41" si="54">AC41/AB41</f>
        <v>8.8929765410496078</v>
      </c>
      <c r="AE41" s="433">
        <f t="shared" ref="AE41:AG41" si="55">SUM(AE28:AE40)</f>
        <v>109.8035</v>
      </c>
      <c r="AF41" s="433">
        <f t="shared" si="55"/>
        <v>61.970999999999997</v>
      </c>
      <c r="AG41" s="433">
        <f t="shared" si="55"/>
        <v>372.887</v>
      </c>
      <c r="AH41" s="430">
        <f t="shared" ref="AH41" si="56">AG41/AF41</f>
        <v>6.0171209113940396</v>
      </c>
      <c r="AI41" s="433">
        <f t="shared" ref="AI41:AK41" si="57">SUM(AI28:AI40)</f>
        <v>952.05484999999999</v>
      </c>
      <c r="AJ41" s="433">
        <f t="shared" si="57"/>
        <v>702.36619999999994</v>
      </c>
      <c r="AK41" s="433">
        <f t="shared" si="57"/>
        <v>6079.6564499999995</v>
      </c>
      <c r="AL41" s="430">
        <f t="shared" ref="AL41" si="58">AK41/AJ41</f>
        <v>8.6559638689902787</v>
      </c>
      <c r="AM41" s="433">
        <f t="shared" ref="AM41:AO41" si="59">SUM(AM28:AM40)</f>
        <v>532.01299999999992</v>
      </c>
      <c r="AN41" s="433">
        <f t="shared" si="59"/>
        <v>158.40150000000003</v>
      </c>
      <c r="AO41" s="433">
        <f t="shared" si="59"/>
        <v>972.29300000000012</v>
      </c>
      <c r="AP41" s="430">
        <f t="shared" ref="AP41" si="60">AO41/AN41</f>
        <v>6.138155257368143</v>
      </c>
      <c r="AQ41" s="433">
        <f t="shared" ref="AQ41:AS41" si="61">SUM(AQ28:AQ40)</f>
        <v>4130.3693499999999</v>
      </c>
      <c r="AR41" s="433">
        <f t="shared" si="61"/>
        <v>2956.6751999999997</v>
      </c>
      <c r="AS41" s="433">
        <f t="shared" si="61"/>
        <v>25157.980802941169</v>
      </c>
      <c r="AT41" s="430">
        <f t="shared" si="41"/>
        <v>8.508875375604724</v>
      </c>
    </row>
    <row r="42" spans="1:46" s="380" customFormat="1" ht="15.75">
      <c r="A42" s="427" t="s">
        <v>271</v>
      </c>
      <c r="B42" s="443" t="s">
        <v>192</v>
      </c>
      <c r="C42" s="429">
        <v>51</v>
      </c>
      <c r="D42" s="429">
        <v>38</v>
      </c>
      <c r="E42" s="429">
        <v>164.82</v>
      </c>
      <c r="F42" s="430">
        <f t="shared" si="43"/>
        <v>4.3373684210526315</v>
      </c>
      <c r="G42" s="429">
        <v>105</v>
      </c>
      <c r="H42" s="429">
        <v>78.75</v>
      </c>
      <c r="I42" s="429">
        <v>1025.8500000000001</v>
      </c>
      <c r="J42" s="430">
        <f t="shared" si="33"/>
        <v>13.026666666666669</v>
      </c>
      <c r="K42" s="429">
        <v>4.0199999999999996</v>
      </c>
      <c r="L42" s="429">
        <v>2.5125000000000002</v>
      </c>
      <c r="M42" s="429">
        <v>6.28125</v>
      </c>
      <c r="N42" s="430">
        <f t="shared" si="46"/>
        <v>2.5</v>
      </c>
      <c r="O42" s="429">
        <v>24.2</v>
      </c>
      <c r="P42" s="429">
        <v>22</v>
      </c>
      <c r="Q42" s="429">
        <v>66</v>
      </c>
      <c r="R42" s="430">
        <f t="shared" si="48"/>
        <v>3</v>
      </c>
      <c r="S42" s="429">
        <v>11.55</v>
      </c>
      <c r="T42" s="429">
        <v>10.5</v>
      </c>
      <c r="U42" s="429">
        <v>47.25</v>
      </c>
      <c r="V42" s="430">
        <f t="shared" si="50"/>
        <v>4.5</v>
      </c>
      <c r="W42" s="429">
        <v>6.6</v>
      </c>
      <c r="X42" s="429">
        <v>4.8</v>
      </c>
      <c r="Y42" s="429">
        <v>24</v>
      </c>
      <c r="Z42" s="430">
        <f t="shared" si="52"/>
        <v>5</v>
      </c>
      <c r="AA42" s="429">
        <v>2.625</v>
      </c>
      <c r="AB42" s="429">
        <v>0.875</v>
      </c>
      <c r="AC42" s="429">
        <v>3.5</v>
      </c>
      <c r="AD42" s="430">
        <f t="shared" si="37"/>
        <v>4</v>
      </c>
      <c r="AE42" s="429">
        <v>1.5075000000000001</v>
      </c>
      <c r="AF42" s="429">
        <v>1.05</v>
      </c>
      <c r="AG42" s="429">
        <v>6.3000000000000007</v>
      </c>
      <c r="AH42" s="430">
        <f t="shared" si="38"/>
        <v>6</v>
      </c>
      <c r="AI42" s="429">
        <v>5</v>
      </c>
      <c r="AJ42" s="429">
        <v>2.5</v>
      </c>
      <c r="AK42" s="429">
        <v>20</v>
      </c>
      <c r="AL42" s="430">
        <f t="shared" si="39"/>
        <v>8</v>
      </c>
      <c r="AM42" s="429">
        <v>3.7374999999999998</v>
      </c>
      <c r="AN42" s="429">
        <v>0</v>
      </c>
      <c r="AO42" s="429">
        <v>0</v>
      </c>
      <c r="AP42" s="430"/>
      <c r="AQ42" s="429">
        <f t="shared" ref="AQ42:AS52" si="62">C42+G42+K42+O42+S42+W42+AA42+AE42+AI42+AM42</f>
        <v>215.24</v>
      </c>
      <c r="AR42" s="429">
        <f t="shared" si="62"/>
        <v>160.98750000000001</v>
      </c>
      <c r="AS42" s="429">
        <f t="shared" si="62"/>
        <v>1364.00125</v>
      </c>
      <c r="AT42" s="430">
        <f t="shared" si="41"/>
        <v>8.4727152729249156</v>
      </c>
    </row>
    <row r="43" spans="1:46" s="380" customFormat="1" ht="15.75">
      <c r="A43" s="427" t="s">
        <v>271</v>
      </c>
      <c r="B43" s="443" t="s">
        <v>198</v>
      </c>
      <c r="C43" s="429">
        <v>11</v>
      </c>
      <c r="D43" s="429">
        <v>5</v>
      </c>
      <c r="E43" s="429">
        <v>36</v>
      </c>
      <c r="F43" s="430">
        <f t="shared" si="43"/>
        <v>7.2</v>
      </c>
      <c r="G43" s="429">
        <v>30.15</v>
      </c>
      <c r="H43" s="429">
        <v>21.105</v>
      </c>
      <c r="I43" s="429">
        <v>190.95</v>
      </c>
      <c r="J43" s="430">
        <f t="shared" si="33"/>
        <v>9.0476190476190474</v>
      </c>
      <c r="K43" s="429">
        <v>35.174999999999997</v>
      </c>
      <c r="L43" s="429">
        <v>14.95</v>
      </c>
      <c r="M43" s="429">
        <v>49.449999999999996</v>
      </c>
      <c r="N43" s="430">
        <f t="shared" si="46"/>
        <v>3.3076923076923075</v>
      </c>
      <c r="O43" s="429">
        <v>31.5</v>
      </c>
      <c r="P43" s="429">
        <v>26.25</v>
      </c>
      <c r="Q43" s="429">
        <v>199.5</v>
      </c>
      <c r="R43" s="430">
        <f t="shared" si="48"/>
        <v>7.6</v>
      </c>
      <c r="S43" s="429">
        <v>29.4</v>
      </c>
      <c r="T43" s="429">
        <v>22.05</v>
      </c>
      <c r="U43" s="429">
        <v>187.95000000000002</v>
      </c>
      <c r="V43" s="430">
        <f t="shared" si="50"/>
        <v>8.5238095238095237</v>
      </c>
      <c r="W43" s="429">
        <v>9.1999999999999993</v>
      </c>
      <c r="X43" s="429">
        <v>4.5999999999999996</v>
      </c>
      <c r="Y43" s="429">
        <v>28.749999999999996</v>
      </c>
      <c r="Z43" s="430">
        <f t="shared" si="52"/>
        <v>6.25</v>
      </c>
      <c r="AA43" s="429">
        <v>4.5999999999999996</v>
      </c>
      <c r="AB43" s="429">
        <v>2.5</v>
      </c>
      <c r="AC43" s="429">
        <v>21.25</v>
      </c>
      <c r="AD43" s="430">
        <f t="shared" si="37"/>
        <v>8.5</v>
      </c>
      <c r="AE43" s="429">
        <v>0</v>
      </c>
      <c r="AF43" s="429">
        <v>0</v>
      </c>
      <c r="AG43" s="429">
        <v>0</v>
      </c>
      <c r="AH43" s="430"/>
      <c r="AI43" s="429">
        <v>17.850000000000001</v>
      </c>
      <c r="AJ43" s="429">
        <v>6</v>
      </c>
      <c r="AK43" s="429">
        <v>24</v>
      </c>
      <c r="AL43" s="430">
        <f t="shared" si="39"/>
        <v>4</v>
      </c>
      <c r="AM43" s="429">
        <v>5.1749999999999998</v>
      </c>
      <c r="AN43" s="429">
        <v>3.5175000000000001</v>
      </c>
      <c r="AO43" s="429">
        <v>13.567500000000001</v>
      </c>
      <c r="AP43" s="430">
        <f t="shared" si="40"/>
        <v>3.8571428571428572</v>
      </c>
      <c r="AQ43" s="429">
        <f t="shared" si="62"/>
        <v>174.04999999999998</v>
      </c>
      <c r="AR43" s="429">
        <f t="shared" si="62"/>
        <v>105.9725</v>
      </c>
      <c r="AS43" s="429">
        <f t="shared" si="62"/>
        <v>751.41750000000002</v>
      </c>
      <c r="AT43" s="430">
        <f t="shared" si="41"/>
        <v>7.0906839038429785</v>
      </c>
    </row>
    <row r="44" spans="1:46" s="380" customFormat="1" ht="15.75">
      <c r="A44" s="427" t="s">
        <v>271</v>
      </c>
      <c r="B44" s="443" t="s">
        <v>211</v>
      </c>
      <c r="C44" s="429"/>
      <c r="D44" s="429"/>
      <c r="E44" s="429"/>
      <c r="F44" s="430"/>
      <c r="G44" s="429">
        <v>92.4</v>
      </c>
      <c r="H44" s="429">
        <v>70.349999999999994</v>
      </c>
      <c r="I44" s="429">
        <v>759.15</v>
      </c>
      <c r="J44" s="430">
        <f t="shared" ref="J44:J85" si="63">I44/H44</f>
        <v>10.791044776119403</v>
      </c>
      <c r="K44" s="429">
        <v>22.11</v>
      </c>
      <c r="L44" s="429">
        <v>14.7</v>
      </c>
      <c r="M44" s="429">
        <v>35.699999999999996</v>
      </c>
      <c r="N44" s="430">
        <f t="shared" si="46"/>
        <v>2.4285714285714284</v>
      </c>
      <c r="O44" s="429">
        <v>35.875</v>
      </c>
      <c r="P44" s="429">
        <v>24.15</v>
      </c>
      <c r="Q44" s="429">
        <v>198.13499999999996</v>
      </c>
      <c r="R44" s="430">
        <f t="shared" si="48"/>
        <v>8.2043478260869556</v>
      </c>
      <c r="S44" s="429">
        <v>34.65</v>
      </c>
      <c r="T44" s="429">
        <v>19.95</v>
      </c>
      <c r="U44" s="429">
        <v>129.67499999999998</v>
      </c>
      <c r="V44" s="430">
        <f t="shared" si="50"/>
        <v>6.4999999999999991</v>
      </c>
      <c r="W44" s="429">
        <v>0</v>
      </c>
      <c r="X44" s="429">
        <v>0</v>
      </c>
      <c r="Y44" s="429">
        <v>0</v>
      </c>
      <c r="Z44" s="430"/>
      <c r="AA44" s="429">
        <v>2.0099999999999998</v>
      </c>
      <c r="AB44" s="429">
        <v>1.0049999999999999</v>
      </c>
      <c r="AC44" s="429">
        <v>6.0299999999999994</v>
      </c>
      <c r="AD44" s="430">
        <f t="shared" si="37"/>
        <v>6</v>
      </c>
      <c r="AE44" s="429">
        <v>14.7</v>
      </c>
      <c r="AF44" s="429">
        <v>12.6</v>
      </c>
      <c r="AG44" s="429">
        <v>75.599999999999994</v>
      </c>
      <c r="AH44" s="430">
        <f t="shared" si="38"/>
        <v>6</v>
      </c>
      <c r="AI44" s="429">
        <v>2.0099999999999998</v>
      </c>
      <c r="AJ44" s="429">
        <v>2.0099999999999998</v>
      </c>
      <c r="AK44" s="429">
        <v>15.074999999999999</v>
      </c>
      <c r="AL44" s="430">
        <f t="shared" si="39"/>
        <v>7.5</v>
      </c>
      <c r="AM44" s="429">
        <v>0</v>
      </c>
      <c r="AN44" s="429">
        <v>0</v>
      </c>
      <c r="AO44" s="429">
        <v>0</v>
      </c>
      <c r="AP44" s="430"/>
      <c r="AQ44" s="429">
        <f t="shared" si="62"/>
        <v>203.75499999999997</v>
      </c>
      <c r="AR44" s="429">
        <f t="shared" si="62"/>
        <v>144.76499999999996</v>
      </c>
      <c r="AS44" s="429">
        <f t="shared" si="62"/>
        <v>1219.365</v>
      </c>
      <c r="AT44" s="430">
        <f t="shared" si="41"/>
        <v>8.4230649673608973</v>
      </c>
    </row>
    <row r="45" spans="1:46" s="380" customFormat="1" ht="15.75">
      <c r="A45" s="427" t="s">
        <v>271</v>
      </c>
      <c r="B45" s="443" t="s">
        <v>194</v>
      </c>
      <c r="C45" s="429"/>
      <c r="D45" s="429"/>
      <c r="E45" s="429"/>
      <c r="F45" s="430"/>
      <c r="G45" s="429">
        <v>53.024999999999999</v>
      </c>
      <c r="H45" s="429">
        <v>45.674999999999997</v>
      </c>
      <c r="I45" s="429">
        <v>493.18499999999995</v>
      </c>
      <c r="J45" s="430">
        <f t="shared" si="63"/>
        <v>10.797701149425286</v>
      </c>
      <c r="K45" s="429">
        <v>4.0199999999999996</v>
      </c>
      <c r="L45" s="429">
        <v>3.75</v>
      </c>
      <c r="M45" s="429">
        <v>18.75</v>
      </c>
      <c r="N45" s="430">
        <f t="shared" si="46"/>
        <v>5</v>
      </c>
      <c r="O45" s="429">
        <v>67.527000000000001</v>
      </c>
      <c r="P45" s="429">
        <v>63.220500000000001</v>
      </c>
      <c r="Q45" s="429">
        <v>442.57499999999999</v>
      </c>
      <c r="R45" s="430">
        <f t="shared" si="48"/>
        <v>7.0004982561036373</v>
      </c>
      <c r="S45" s="429">
        <v>17.05</v>
      </c>
      <c r="T45" s="429">
        <v>15</v>
      </c>
      <c r="U45" s="429">
        <v>97.5</v>
      </c>
      <c r="V45" s="430">
        <f t="shared" si="50"/>
        <v>6.5</v>
      </c>
      <c r="W45" s="429">
        <v>0</v>
      </c>
      <c r="X45" s="429">
        <v>0</v>
      </c>
      <c r="Y45" s="429">
        <v>0</v>
      </c>
      <c r="Z45" s="430"/>
      <c r="AA45" s="429">
        <v>7.5</v>
      </c>
      <c r="AB45" s="429">
        <v>3.75</v>
      </c>
      <c r="AC45" s="429">
        <v>26.25</v>
      </c>
      <c r="AD45" s="430">
        <f t="shared" si="37"/>
        <v>7</v>
      </c>
      <c r="AE45" s="429">
        <v>5.5</v>
      </c>
      <c r="AF45" s="429">
        <v>4.4000000000000004</v>
      </c>
      <c r="AG45" s="429">
        <v>30.800000000000004</v>
      </c>
      <c r="AH45" s="430">
        <f t="shared" si="38"/>
        <v>7</v>
      </c>
      <c r="AI45" s="429">
        <v>31.5</v>
      </c>
      <c r="AJ45" s="429">
        <v>21</v>
      </c>
      <c r="AK45" s="429">
        <v>168</v>
      </c>
      <c r="AL45" s="430">
        <f t="shared" si="39"/>
        <v>8</v>
      </c>
      <c r="AM45" s="429">
        <v>9.1999999999999993</v>
      </c>
      <c r="AN45" s="429">
        <v>0</v>
      </c>
      <c r="AO45" s="429">
        <v>0</v>
      </c>
      <c r="AP45" s="430"/>
      <c r="AQ45" s="429">
        <f t="shared" si="62"/>
        <v>195.322</v>
      </c>
      <c r="AR45" s="429">
        <f t="shared" si="62"/>
        <v>156.7955</v>
      </c>
      <c r="AS45" s="429">
        <f t="shared" si="62"/>
        <v>1277.06</v>
      </c>
      <c r="AT45" s="430">
        <f t="shared" si="41"/>
        <v>8.144749052109276</v>
      </c>
    </row>
    <row r="46" spans="1:46" s="380" customFormat="1" ht="15.75">
      <c r="A46" s="427" t="s">
        <v>271</v>
      </c>
      <c r="B46" s="443" t="s">
        <v>204</v>
      </c>
      <c r="C46" s="429"/>
      <c r="D46" s="429"/>
      <c r="E46" s="429"/>
      <c r="F46" s="430"/>
      <c r="G46" s="429">
        <v>81.900000000000006</v>
      </c>
      <c r="H46" s="429">
        <v>65.099999999999994</v>
      </c>
      <c r="I46" s="429">
        <v>677.03999999999985</v>
      </c>
      <c r="J46" s="430">
        <f t="shared" si="63"/>
        <v>10.399999999999999</v>
      </c>
      <c r="K46" s="429">
        <v>33.825000000000003</v>
      </c>
      <c r="L46" s="429">
        <v>16.675000000000001</v>
      </c>
      <c r="M46" s="429">
        <v>88.883500000000012</v>
      </c>
      <c r="N46" s="430">
        <f t="shared" si="46"/>
        <v>5.3303448275862078</v>
      </c>
      <c r="O46" s="429">
        <v>67.137500000000003</v>
      </c>
      <c r="P46" s="429">
        <v>31.5</v>
      </c>
      <c r="Q46" s="429">
        <v>232.155</v>
      </c>
      <c r="R46" s="430">
        <f t="shared" si="48"/>
        <v>7.37</v>
      </c>
      <c r="S46" s="429">
        <v>18.585000000000001</v>
      </c>
      <c r="T46" s="429">
        <v>14.7</v>
      </c>
      <c r="U46" s="429">
        <v>102.45899999999999</v>
      </c>
      <c r="V46" s="430">
        <f t="shared" si="50"/>
        <v>6.97</v>
      </c>
      <c r="W46" s="429">
        <v>0.10050000000000001</v>
      </c>
      <c r="X46" s="429">
        <v>0</v>
      </c>
      <c r="Y46" s="429">
        <v>0</v>
      </c>
      <c r="Z46" s="430"/>
      <c r="AA46" s="429">
        <v>6.1499999999999995</v>
      </c>
      <c r="AB46" s="429">
        <v>3.9000000000000004</v>
      </c>
      <c r="AC46" s="429">
        <v>21.84</v>
      </c>
      <c r="AD46" s="430">
        <f t="shared" si="37"/>
        <v>5.6</v>
      </c>
      <c r="AE46" s="429">
        <v>3.0150000000000001</v>
      </c>
      <c r="AF46" s="429">
        <v>2.625</v>
      </c>
      <c r="AG46" s="429">
        <v>13.125</v>
      </c>
      <c r="AH46" s="430">
        <f t="shared" si="38"/>
        <v>5</v>
      </c>
      <c r="AI46" s="429">
        <v>129.15</v>
      </c>
      <c r="AJ46" s="429">
        <v>73.5</v>
      </c>
      <c r="AK46" s="429">
        <v>808.5</v>
      </c>
      <c r="AL46" s="430">
        <f t="shared" si="39"/>
        <v>11</v>
      </c>
      <c r="AM46" s="429">
        <v>10.35</v>
      </c>
      <c r="AN46" s="429">
        <v>6.25</v>
      </c>
      <c r="AO46" s="429">
        <v>25</v>
      </c>
      <c r="AP46" s="430">
        <f t="shared" si="40"/>
        <v>4</v>
      </c>
      <c r="AQ46" s="429">
        <f t="shared" si="62"/>
        <v>350.21300000000008</v>
      </c>
      <c r="AR46" s="429">
        <f t="shared" si="62"/>
        <v>214.25</v>
      </c>
      <c r="AS46" s="429">
        <f t="shared" si="62"/>
        <v>1969.0024999999998</v>
      </c>
      <c r="AT46" s="430">
        <f t="shared" si="41"/>
        <v>9.1902100350058333</v>
      </c>
    </row>
    <row r="47" spans="1:46" s="435" customFormat="1" ht="15.75">
      <c r="A47" s="427" t="s">
        <v>271</v>
      </c>
      <c r="B47" s="443" t="s">
        <v>510</v>
      </c>
      <c r="C47" s="429"/>
      <c r="D47" s="429"/>
      <c r="E47" s="429"/>
      <c r="F47" s="430"/>
      <c r="G47" s="429">
        <v>117.6</v>
      </c>
      <c r="H47" s="429">
        <v>112.56</v>
      </c>
      <c r="I47" s="429">
        <v>1045.2</v>
      </c>
      <c r="J47" s="430">
        <f t="shared" si="63"/>
        <v>9.2857142857142865</v>
      </c>
      <c r="K47" s="429">
        <v>0</v>
      </c>
      <c r="L47" s="429">
        <v>0</v>
      </c>
      <c r="M47" s="429">
        <v>0</v>
      </c>
      <c r="N47" s="430"/>
      <c r="O47" s="429">
        <v>60.9</v>
      </c>
      <c r="P47" s="429">
        <v>60.3</v>
      </c>
      <c r="Q47" s="429">
        <v>303.51</v>
      </c>
      <c r="R47" s="430">
        <f t="shared" si="48"/>
        <v>5.0333333333333332</v>
      </c>
      <c r="S47" s="429">
        <v>22.05</v>
      </c>
      <c r="T47" s="429">
        <v>21.105</v>
      </c>
      <c r="U47" s="429">
        <v>126.63</v>
      </c>
      <c r="V47" s="430">
        <f t="shared" si="50"/>
        <v>6</v>
      </c>
      <c r="W47" s="429">
        <v>0</v>
      </c>
      <c r="X47" s="429">
        <v>0</v>
      </c>
      <c r="Y47" s="429">
        <v>0</v>
      </c>
      <c r="Z47" s="430"/>
      <c r="AA47" s="429">
        <v>0</v>
      </c>
      <c r="AB47" s="429">
        <v>0</v>
      </c>
      <c r="AC47" s="429">
        <v>0</v>
      </c>
      <c r="AD47" s="430"/>
      <c r="AE47" s="429">
        <v>0</v>
      </c>
      <c r="AF47" s="429">
        <v>0</v>
      </c>
      <c r="AG47" s="429">
        <v>0</v>
      </c>
      <c r="AH47" s="430"/>
      <c r="AI47" s="429">
        <v>52.5</v>
      </c>
      <c r="AJ47" s="429">
        <v>25</v>
      </c>
      <c r="AK47" s="429">
        <v>125</v>
      </c>
      <c r="AL47" s="430">
        <f t="shared" si="39"/>
        <v>5</v>
      </c>
      <c r="AM47" s="429">
        <v>0</v>
      </c>
      <c r="AN47" s="429">
        <v>0</v>
      </c>
      <c r="AO47" s="429">
        <v>0</v>
      </c>
      <c r="AP47" s="430"/>
      <c r="AQ47" s="429">
        <f t="shared" si="62"/>
        <v>253.05</v>
      </c>
      <c r="AR47" s="429">
        <f t="shared" si="62"/>
        <v>218.965</v>
      </c>
      <c r="AS47" s="429">
        <f t="shared" si="62"/>
        <v>1600.3400000000001</v>
      </c>
      <c r="AT47" s="430">
        <f t="shared" si="41"/>
        <v>7.3086566346219719</v>
      </c>
    </row>
    <row r="48" spans="1:46" s="435" customFormat="1" ht="15.75">
      <c r="A48" s="427" t="s">
        <v>271</v>
      </c>
      <c r="B48" s="428" t="s">
        <v>272</v>
      </c>
      <c r="C48" s="429">
        <v>215.25</v>
      </c>
      <c r="D48" s="429">
        <v>104.4</v>
      </c>
      <c r="E48" s="429">
        <v>1252.8000000000002</v>
      </c>
      <c r="F48" s="430">
        <f t="shared" si="43"/>
        <v>12.000000000000002</v>
      </c>
      <c r="G48" s="429">
        <v>2.0099999999999998</v>
      </c>
      <c r="H48" s="429">
        <v>1.5075000000000001</v>
      </c>
      <c r="I48" s="429">
        <v>18.09</v>
      </c>
      <c r="J48" s="430">
        <f t="shared" si="63"/>
        <v>12</v>
      </c>
      <c r="K48" s="429">
        <v>8.0399999999999991</v>
      </c>
      <c r="L48" s="429">
        <v>6.03</v>
      </c>
      <c r="M48" s="429">
        <v>23.115000000000002</v>
      </c>
      <c r="N48" s="430">
        <f t="shared" si="46"/>
        <v>3.8333333333333335</v>
      </c>
      <c r="O48" s="429">
        <v>8.0399999999999991</v>
      </c>
      <c r="P48" s="429">
        <v>4.0199999999999996</v>
      </c>
      <c r="Q48" s="429">
        <v>35.174999999999997</v>
      </c>
      <c r="R48" s="430">
        <f t="shared" si="48"/>
        <v>8.75</v>
      </c>
      <c r="S48" s="429">
        <v>6.5324999999999998</v>
      </c>
      <c r="T48" s="429">
        <v>2.0099999999999998</v>
      </c>
      <c r="U48" s="429">
        <v>20.099999999999998</v>
      </c>
      <c r="V48" s="430">
        <f t="shared" si="50"/>
        <v>10</v>
      </c>
      <c r="W48" s="429">
        <v>2.0099999999999998</v>
      </c>
      <c r="X48" s="429">
        <v>0.60299999999999998</v>
      </c>
      <c r="Y48" s="429">
        <v>4.0200000000000005</v>
      </c>
      <c r="Z48" s="430">
        <f t="shared" ref="Z48:Z50" si="64">Y48/X48</f>
        <v>6.6666666666666679</v>
      </c>
      <c r="AA48" s="429">
        <v>0</v>
      </c>
      <c r="AB48" s="429">
        <v>0</v>
      </c>
      <c r="AC48" s="429">
        <v>0</v>
      </c>
      <c r="AD48" s="430"/>
      <c r="AE48" s="429">
        <v>0</v>
      </c>
      <c r="AF48" s="429">
        <v>0</v>
      </c>
      <c r="AG48" s="429">
        <v>0</v>
      </c>
      <c r="AH48" s="430"/>
      <c r="AI48" s="429">
        <v>0</v>
      </c>
      <c r="AJ48" s="429">
        <v>0</v>
      </c>
      <c r="AK48" s="429">
        <v>0</v>
      </c>
      <c r="AL48" s="430"/>
      <c r="AM48" s="429">
        <v>0</v>
      </c>
      <c r="AN48" s="429">
        <v>0</v>
      </c>
      <c r="AO48" s="429">
        <v>0</v>
      </c>
      <c r="AP48" s="430"/>
      <c r="AQ48" s="429">
        <f t="shared" si="62"/>
        <v>241.88249999999996</v>
      </c>
      <c r="AR48" s="429">
        <f t="shared" si="62"/>
        <v>118.5705</v>
      </c>
      <c r="AS48" s="429">
        <f t="shared" si="62"/>
        <v>1353.3</v>
      </c>
      <c r="AT48" s="430">
        <f t="shared" si="41"/>
        <v>11.413462876516503</v>
      </c>
    </row>
    <row r="49" spans="1:46" s="440" customFormat="1" ht="15.75">
      <c r="A49" s="437" t="s">
        <v>271</v>
      </c>
      <c r="B49" s="438" t="s">
        <v>273</v>
      </c>
      <c r="C49" s="439">
        <v>1200</v>
      </c>
      <c r="D49" s="439">
        <v>415</v>
      </c>
      <c r="E49" s="439">
        <v>5187.5</v>
      </c>
      <c r="F49" s="430">
        <f t="shared" si="43"/>
        <v>12.5</v>
      </c>
      <c r="G49" s="439">
        <v>15.75</v>
      </c>
      <c r="H49" s="439">
        <v>5.5</v>
      </c>
      <c r="I49" s="439">
        <v>49.5</v>
      </c>
      <c r="J49" s="430">
        <f t="shared" si="63"/>
        <v>9</v>
      </c>
      <c r="K49" s="439">
        <v>40.25</v>
      </c>
      <c r="L49" s="439">
        <v>18.75</v>
      </c>
      <c r="M49" s="439">
        <v>150</v>
      </c>
      <c r="N49" s="430">
        <f t="shared" si="46"/>
        <v>8</v>
      </c>
      <c r="O49" s="439">
        <v>11.55</v>
      </c>
      <c r="P49" s="439">
        <v>5.75</v>
      </c>
      <c r="Q49" s="439">
        <v>39.1</v>
      </c>
      <c r="R49" s="430">
        <f t="shared" si="48"/>
        <v>6.8</v>
      </c>
      <c r="S49" s="439">
        <v>15.5875</v>
      </c>
      <c r="T49" s="439">
        <v>10.75</v>
      </c>
      <c r="U49" s="439">
        <v>96.75</v>
      </c>
      <c r="V49" s="430">
        <f t="shared" si="50"/>
        <v>9</v>
      </c>
      <c r="W49" s="439">
        <v>47.25</v>
      </c>
      <c r="X49" s="439">
        <v>31.25</v>
      </c>
      <c r="Y49" s="439">
        <v>181.25</v>
      </c>
      <c r="Z49" s="430">
        <f t="shared" si="64"/>
        <v>5.8</v>
      </c>
      <c r="AA49" s="439">
        <v>0</v>
      </c>
      <c r="AB49" s="439">
        <v>0</v>
      </c>
      <c r="AC49" s="439">
        <v>0</v>
      </c>
      <c r="AD49" s="430"/>
      <c r="AE49" s="439">
        <v>0</v>
      </c>
      <c r="AF49" s="439">
        <v>0</v>
      </c>
      <c r="AG49" s="439">
        <v>0</v>
      </c>
      <c r="AH49" s="430"/>
      <c r="AI49" s="439">
        <v>0</v>
      </c>
      <c r="AJ49" s="439">
        <v>0</v>
      </c>
      <c r="AK49" s="439">
        <v>0</v>
      </c>
      <c r="AL49" s="430"/>
      <c r="AM49" s="439">
        <v>0</v>
      </c>
      <c r="AN49" s="439">
        <v>0</v>
      </c>
      <c r="AO49" s="439">
        <v>0</v>
      </c>
      <c r="AP49" s="430"/>
      <c r="AQ49" s="429">
        <f t="shared" si="62"/>
        <v>1330.3875</v>
      </c>
      <c r="AR49" s="429">
        <f t="shared" si="62"/>
        <v>487</v>
      </c>
      <c r="AS49" s="429">
        <f t="shared" si="62"/>
        <v>5704.1</v>
      </c>
      <c r="AT49" s="430">
        <f t="shared" si="41"/>
        <v>11.712731006160165</v>
      </c>
    </row>
    <row r="50" spans="1:46" s="380" customFormat="1" ht="15.75">
      <c r="A50" s="427" t="s">
        <v>271</v>
      </c>
      <c r="B50" s="428" t="s">
        <v>200</v>
      </c>
      <c r="C50" s="429">
        <v>13.75</v>
      </c>
      <c r="D50" s="444">
        <v>5.5</v>
      </c>
      <c r="E50" s="444">
        <v>29.700000000000003</v>
      </c>
      <c r="F50" s="430">
        <f t="shared" si="43"/>
        <v>5.4</v>
      </c>
      <c r="G50" s="429">
        <v>49.35</v>
      </c>
      <c r="H50" s="429">
        <v>22.05</v>
      </c>
      <c r="I50" s="429">
        <v>248.85000000000002</v>
      </c>
      <c r="J50" s="430">
        <f t="shared" si="63"/>
        <v>11.285714285714286</v>
      </c>
      <c r="K50" s="429">
        <v>45.15</v>
      </c>
      <c r="L50" s="429">
        <v>17.850000000000001</v>
      </c>
      <c r="M50" s="429">
        <v>90.3</v>
      </c>
      <c r="N50" s="430">
        <f t="shared" si="46"/>
        <v>5.0588235294117645</v>
      </c>
      <c r="O50" s="429">
        <v>28.35</v>
      </c>
      <c r="P50" s="429">
        <v>18.899999999999999</v>
      </c>
      <c r="Q50" s="429">
        <v>88.2</v>
      </c>
      <c r="R50" s="430">
        <f t="shared" si="48"/>
        <v>4.666666666666667</v>
      </c>
      <c r="S50" s="429">
        <v>31.5</v>
      </c>
      <c r="T50" s="429">
        <v>22.05</v>
      </c>
      <c r="U50" s="429">
        <v>143.32500000000002</v>
      </c>
      <c r="V50" s="430">
        <f t="shared" si="50"/>
        <v>6.5000000000000009</v>
      </c>
      <c r="W50" s="429">
        <v>3</v>
      </c>
      <c r="X50" s="429">
        <v>1.5</v>
      </c>
      <c r="Y50" s="429">
        <v>7.5</v>
      </c>
      <c r="Z50" s="430">
        <f t="shared" si="64"/>
        <v>5</v>
      </c>
      <c r="AA50" s="429">
        <v>1.0049999999999999</v>
      </c>
      <c r="AB50" s="429">
        <v>1.0049999999999999</v>
      </c>
      <c r="AC50" s="429">
        <v>5.0249999999999995</v>
      </c>
      <c r="AD50" s="430">
        <f t="shared" si="37"/>
        <v>5</v>
      </c>
      <c r="AE50" s="429">
        <v>4.0199999999999996</v>
      </c>
      <c r="AF50" s="429">
        <v>2.1</v>
      </c>
      <c r="AG50" s="429">
        <v>10.5</v>
      </c>
      <c r="AH50" s="430">
        <f t="shared" si="38"/>
        <v>5</v>
      </c>
      <c r="AI50" s="429">
        <v>3.75</v>
      </c>
      <c r="AJ50" s="429">
        <v>2</v>
      </c>
      <c r="AK50" s="429">
        <v>14</v>
      </c>
      <c r="AL50" s="430">
        <f t="shared" si="39"/>
        <v>7</v>
      </c>
      <c r="AM50" s="429">
        <v>9.9</v>
      </c>
      <c r="AN50" s="429">
        <v>3.3</v>
      </c>
      <c r="AO50" s="429">
        <v>29.7</v>
      </c>
      <c r="AP50" s="430">
        <f t="shared" si="40"/>
        <v>9</v>
      </c>
      <c r="AQ50" s="429">
        <f t="shared" si="62"/>
        <v>189.77500000000001</v>
      </c>
      <c r="AR50" s="429">
        <f t="shared" si="62"/>
        <v>96.254999999999995</v>
      </c>
      <c r="AS50" s="429">
        <f t="shared" si="62"/>
        <v>667.1</v>
      </c>
      <c r="AT50" s="430">
        <f t="shared" si="41"/>
        <v>6.9305490623863699</v>
      </c>
    </row>
    <row r="51" spans="1:46" s="380" customFormat="1" ht="15.75">
      <c r="A51" s="427" t="s">
        <v>271</v>
      </c>
      <c r="B51" s="428" t="s">
        <v>188</v>
      </c>
      <c r="C51" s="429">
        <v>54.27</v>
      </c>
      <c r="D51" s="444">
        <v>25.125</v>
      </c>
      <c r="E51" s="444">
        <v>125.625</v>
      </c>
      <c r="F51" s="430">
        <f t="shared" si="43"/>
        <v>5</v>
      </c>
      <c r="G51" s="429">
        <v>31.5</v>
      </c>
      <c r="H51" s="429">
        <v>15.75</v>
      </c>
      <c r="I51" s="429">
        <v>102.375</v>
      </c>
      <c r="J51" s="430">
        <f t="shared" si="63"/>
        <v>6.5</v>
      </c>
      <c r="K51" s="429">
        <v>30.75</v>
      </c>
      <c r="L51" s="429">
        <v>5.125</v>
      </c>
      <c r="M51" s="429">
        <v>32.800000000000004</v>
      </c>
      <c r="N51" s="430">
        <f t="shared" si="46"/>
        <v>6.4000000000000012</v>
      </c>
      <c r="O51" s="429">
        <v>65.599999999999994</v>
      </c>
      <c r="P51" s="429">
        <v>48.174999999999997</v>
      </c>
      <c r="Q51" s="429">
        <v>235.74999999999997</v>
      </c>
      <c r="R51" s="430">
        <f t="shared" si="48"/>
        <v>4.8936170212765955</v>
      </c>
      <c r="S51" s="429">
        <v>55.89</v>
      </c>
      <c r="T51" s="429">
        <v>36.75</v>
      </c>
      <c r="U51" s="429">
        <v>238.875</v>
      </c>
      <c r="V51" s="430">
        <f t="shared" si="50"/>
        <v>6.5</v>
      </c>
      <c r="W51" s="429">
        <v>0</v>
      </c>
      <c r="X51" s="429">
        <v>0</v>
      </c>
      <c r="Y51" s="429">
        <v>0</v>
      </c>
      <c r="Z51" s="430"/>
      <c r="AA51" s="429">
        <v>8.0500000000000007</v>
      </c>
      <c r="AB51" s="429">
        <v>3</v>
      </c>
      <c r="AC51" s="429">
        <v>15</v>
      </c>
      <c r="AD51" s="430">
        <f t="shared" si="37"/>
        <v>5</v>
      </c>
      <c r="AE51" s="429">
        <v>18.899999999999999</v>
      </c>
      <c r="AF51" s="429">
        <v>15.75</v>
      </c>
      <c r="AG51" s="429">
        <v>78.75</v>
      </c>
      <c r="AH51" s="430">
        <f t="shared" si="38"/>
        <v>5</v>
      </c>
      <c r="AI51" s="429">
        <v>1.0049999999999999</v>
      </c>
      <c r="AJ51" s="429">
        <v>0</v>
      </c>
      <c r="AK51" s="429">
        <v>0</v>
      </c>
      <c r="AL51" s="430"/>
      <c r="AM51" s="429">
        <v>3.75</v>
      </c>
      <c r="AN51" s="429">
        <v>0</v>
      </c>
      <c r="AO51" s="429">
        <v>0</v>
      </c>
      <c r="AP51" s="430"/>
      <c r="AQ51" s="429">
        <f t="shared" si="62"/>
        <v>269.71499999999997</v>
      </c>
      <c r="AR51" s="429">
        <f t="shared" si="62"/>
        <v>149.67500000000001</v>
      </c>
      <c r="AS51" s="429">
        <f t="shared" si="62"/>
        <v>829.17499999999995</v>
      </c>
      <c r="AT51" s="430">
        <f t="shared" si="41"/>
        <v>5.5398363120093528</v>
      </c>
    </row>
    <row r="52" spans="1:46" s="380" customFormat="1" ht="15.75">
      <c r="A52" s="427" t="s">
        <v>271</v>
      </c>
      <c r="B52" s="428" t="s">
        <v>511</v>
      </c>
      <c r="C52" s="429">
        <v>0</v>
      </c>
      <c r="D52" s="444">
        <v>0</v>
      </c>
      <c r="E52" s="444">
        <v>0</v>
      </c>
      <c r="F52" s="430"/>
      <c r="G52" s="429">
        <v>0</v>
      </c>
      <c r="H52" s="429">
        <v>0</v>
      </c>
      <c r="I52" s="429">
        <v>0</v>
      </c>
      <c r="J52" s="430"/>
      <c r="K52" s="429">
        <v>0</v>
      </c>
      <c r="L52" s="429">
        <v>0</v>
      </c>
      <c r="M52" s="429">
        <v>0</v>
      </c>
      <c r="N52" s="430"/>
      <c r="O52" s="429">
        <v>0</v>
      </c>
      <c r="P52" s="429">
        <v>0</v>
      </c>
      <c r="Q52" s="429">
        <v>0</v>
      </c>
      <c r="R52" s="430"/>
      <c r="S52" s="429">
        <v>0</v>
      </c>
      <c r="T52" s="429">
        <v>0</v>
      </c>
      <c r="U52" s="429">
        <v>0</v>
      </c>
      <c r="V52" s="430"/>
      <c r="W52" s="429">
        <v>0</v>
      </c>
      <c r="X52" s="429">
        <v>0</v>
      </c>
      <c r="Y52" s="429">
        <v>0</v>
      </c>
      <c r="Z52" s="430">
        <v>0</v>
      </c>
      <c r="AA52" s="429">
        <v>0</v>
      </c>
      <c r="AB52" s="429">
        <v>0</v>
      </c>
      <c r="AC52" s="429">
        <v>0</v>
      </c>
      <c r="AD52" s="430"/>
      <c r="AE52" s="429">
        <v>0</v>
      </c>
      <c r="AF52" s="429">
        <v>0</v>
      </c>
      <c r="AG52" s="429">
        <v>0</v>
      </c>
      <c r="AH52" s="430"/>
      <c r="AI52" s="429">
        <v>0</v>
      </c>
      <c r="AJ52" s="429">
        <v>0</v>
      </c>
      <c r="AK52" s="429">
        <v>0</v>
      </c>
      <c r="AL52" s="430"/>
      <c r="AM52" s="429">
        <v>0</v>
      </c>
      <c r="AN52" s="429">
        <v>0</v>
      </c>
      <c r="AO52" s="429">
        <v>0</v>
      </c>
      <c r="AP52" s="430"/>
      <c r="AQ52" s="429">
        <f t="shared" si="62"/>
        <v>0</v>
      </c>
      <c r="AR52" s="429">
        <f t="shared" si="62"/>
        <v>0</v>
      </c>
      <c r="AS52" s="429">
        <f t="shared" si="62"/>
        <v>0</v>
      </c>
      <c r="AT52" s="430"/>
    </row>
    <row r="53" spans="1:46" s="434" customFormat="1" ht="15.75">
      <c r="A53" s="324"/>
      <c r="B53" s="432" t="s">
        <v>512</v>
      </c>
      <c r="C53" s="433">
        <f>SUM(C42:C52)</f>
        <v>1545.27</v>
      </c>
      <c r="D53" s="433">
        <f>SUM(D42:D52)</f>
        <v>593.02499999999998</v>
      </c>
      <c r="E53" s="433">
        <f>SUM(E42:E52)</f>
        <v>6796.4449999999997</v>
      </c>
      <c r="F53" s="430">
        <f t="shared" si="43"/>
        <v>11.460638253024745</v>
      </c>
      <c r="G53" s="433">
        <f t="shared" ref="G53:I53" si="65">SUM(G42:G52)</f>
        <v>578.68500000000006</v>
      </c>
      <c r="H53" s="433">
        <f t="shared" si="65"/>
        <v>438.34750000000003</v>
      </c>
      <c r="I53" s="433">
        <f t="shared" si="65"/>
        <v>4610.1900000000005</v>
      </c>
      <c r="J53" s="430">
        <f t="shared" ref="J53" si="66">I53/H53</f>
        <v>10.517203816606688</v>
      </c>
      <c r="K53" s="433">
        <f t="shared" ref="K53:M53" si="67">SUM(K42:K52)</f>
        <v>223.34</v>
      </c>
      <c r="L53" s="433">
        <f t="shared" si="67"/>
        <v>100.3425</v>
      </c>
      <c r="M53" s="433">
        <f t="shared" si="67"/>
        <v>495.27975000000004</v>
      </c>
      <c r="N53" s="430">
        <f t="shared" ref="N53" si="68">M53/L53</f>
        <v>4.9358920696614099</v>
      </c>
      <c r="O53" s="433">
        <f t="shared" ref="O53:Q53" si="69">SUM(O42:O52)</f>
        <v>400.67950000000008</v>
      </c>
      <c r="P53" s="433">
        <f t="shared" si="69"/>
        <v>304.26550000000003</v>
      </c>
      <c r="Q53" s="433">
        <f t="shared" si="69"/>
        <v>1840.1</v>
      </c>
      <c r="R53" s="430">
        <f t="shared" ref="R53" si="70">Q53/P53</f>
        <v>6.0476787542458794</v>
      </c>
      <c r="S53" s="433">
        <f t="shared" ref="S53:U53" si="71">SUM(S42:S52)</f>
        <v>242.79500000000002</v>
      </c>
      <c r="T53" s="433">
        <f t="shared" si="71"/>
        <v>174.86500000000001</v>
      </c>
      <c r="U53" s="433">
        <f t="shared" si="71"/>
        <v>1190.5140000000001</v>
      </c>
      <c r="V53" s="430">
        <f t="shared" ref="V53" si="72">U53/T53</f>
        <v>6.8081891745060474</v>
      </c>
      <c r="W53" s="433">
        <f t="shared" ref="W53:Y53" si="73">SUM(W42:W52)</f>
        <v>68.160499999999999</v>
      </c>
      <c r="X53" s="433">
        <f t="shared" si="73"/>
        <v>42.753</v>
      </c>
      <c r="Y53" s="433">
        <f t="shared" si="73"/>
        <v>245.52</v>
      </c>
      <c r="Z53" s="430">
        <f t="shared" ref="Z53" si="74">Y53/X53</f>
        <v>5.7427548943933759</v>
      </c>
      <c r="AA53" s="433">
        <f t="shared" ref="AA53:AC53" si="75">SUM(AA42:AA52)</f>
        <v>31.939999999999998</v>
      </c>
      <c r="AB53" s="433">
        <f t="shared" si="75"/>
        <v>16.035</v>
      </c>
      <c r="AC53" s="433">
        <f t="shared" si="75"/>
        <v>98.89500000000001</v>
      </c>
      <c r="AD53" s="430">
        <f t="shared" ref="AD53" si="76">AC53/AB53</f>
        <v>6.1674462114125355</v>
      </c>
      <c r="AE53" s="433">
        <f t="shared" ref="AE53:AG53" si="77">SUM(AE42:AE52)</f>
        <v>47.642499999999998</v>
      </c>
      <c r="AF53" s="433">
        <f t="shared" si="77"/>
        <v>38.525000000000006</v>
      </c>
      <c r="AG53" s="433">
        <f t="shared" si="77"/>
        <v>215.07499999999999</v>
      </c>
      <c r="AH53" s="430">
        <f t="shared" ref="AH53" si="78">AG53/AF53</f>
        <v>5.5827384815055145</v>
      </c>
      <c r="AI53" s="433">
        <f t="shared" ref="AI53:AK53" si="79">SUM(AI42:AI52)</f>
        <v>242.76499999999999</v>
      </c>
      <c r="AJ53" s="433">
        <f t="shared" si="79"/>
        <v>132.01</v>
      </c>
      <c r="AK53" s="433">
        <f t="shared" si="79"/>
        <v>1174.575</v>
      </c>
      <c r="AL53" s="430">
        <f t="shared" ref="AL53" si="80">AK53/AJ53</f>
        <v>8.897621392318765</v>
      </c>
      <c r="AM53" s="433">
        <f t="shared" ref="AM53:AO53" si="81">SUM(AM42:AM52)</f>
        <v>42.112499999999997</v>
      </c>
      <c r="AN53" s="433">
        <f t="shared" si="81"/>
        <v>13.067499999999999</v>
      </c>
      <c r="AO53" s="433">
        <f t="shared" si="81"/>
        <v>68.267499999999998</v>
      </c>
      <c r="AP53" s="430">
        <f t="shared" ref="AP53" si="82">AO53/AN53</f>
        <v>5.2242203941075189</v>
      </c>
      <c r="AQ53" s="433">
        <f t="shared" ref="AQ53:AS53" si="83">SUM(AQ42:AQ52)</f>
        <v>3423.39</v>
      </c>
      <c r="AR53" s="433">
        <f t="shared" si="83"/>
        <v>1853.2360000000001</v>
      </c>
      <c r="AS53" s="433">
        <f t="shared" si="83"/>
        <v>16734.861250000002</v>
      </c>
      <c r="AT53" s="430">
        <f t="shared" ref="AT53" si="84">AS53/AR53</f>
        <v>9.0300756352671758</v>
      </c>
    </row>
    <row r="54" spans="1:46" s="435" customFormat="1" ht="15.75">
      <c r="A54" s="427">
        <v>5</v>
      </c>
      <c r="B54" s="428" t="s">
        <v>202</v>
      </c>
      <c r="C54" s="429"/>
      <c r="D54" s="429"/>
      <c r="E54" s="429"/>
      <c r="F54" s="430"/>
      <c r="G54" s="429">
        <v>118.65</v>
      </c>
      <c r="H54" s="429">
        <v>113.565</v>
      </c>
      <c r="I54" s="429">
        <v>1294.239</v>
      </c>
      <c r="J54" s="430">
        <f t="shared" si="63"/>
        <v>11.396460176991152</v>
      </c>
      <c r="K54" s="429">
        <v>13.65</v>
      </c>
      <c r="L54" s="429">
        <v>11.55</v>
      </c>
      <c r="M54" s="429">
        <v>28.35</v>
      </c>
      <c r="N54" s="430">
        <f t="shared" si="46"/>
        <v>2.4545454545454546</v>
      </c>
      <c r="O54" s="429">
        <v>71.75</v>
      </c>
      <c r="P54" s="429">
        <v>48.174999999999997</v>
      </c>
      <c r="Q54" s="429">
        <v>320.36374999999998</v>
      </c>
      <c r="R54" s="430">
        <f t="shared" si="48"/>
        <v>6.65</v>
      </c>
      <c r="S54" s="429">
        <v>45.15</v>
      </c>
      <c r="T54" s="429">
        <v>30.45</v>
      </c>
      <c r="U54" s="429">
        <v>208.58250000000001</v>
      </c>
      <c r="V54" s="430">
        <f t="shared" si="50"/>
        <v>6.8500000000000005</v>
      </c>
      <c r="W54" s="429">
        <v>0</v>
      </c>
      <c r="X54" s="429">
        <v>0</v>
      </c>
      <c r="Y54" s="429">
        <v>0</v>
      </c>
      <c r="Z54" s="430"/>
      <c r="AA54" s="429">
        <v>0</v>
      </c>
      <c r="AB54" s="429">
        <v>0</v>
      </c>
      <c r="AC54" s="429">
        <v>0</v>
      </c>
      <c r="AD54" s="430"/>
      <c r="AE54" s="429">
        <v>0</v>
      </c>
      <c r="AF54" s="429">
        <v>0</v>
      </c>
      <c r="AG54" s="429">
        <v>0</v>
      </c>
      <c r="AH54" s="430"/>
      <c r="AI54" s="429">
        <v>21</v>
      </c>
      <c r="AJ54" s="429">
        <v>6</v>
      </c>
      <c r="AK54" s="429">
        <v>36</v>
      </c>
      <c r="AL54" s="430">
        <f t="shared" si="39"/>
        <v>6</v>
      </c>
      <c r="AM54" s="429">
        <v>0</v>
      </c>
      <c r="AN54" s="429">
        <v>0</v>
      </c>
      <c r="AO54" s="429">
        <v>0</v>
      </c>
      <c r="AP54" s="430"/>
      <c r="AQ54" s="429">
        <f t="shared" ref="AQ54:AS65" si="85">C54+G54+K54+O54+S54+W54+AA54+AE54+AI54+AM54</f>
        <v>270.20000000000005</v>
      </c>
      <c r="AR54" s="429">
        <f t="shared" si="85"/>
        <v>209.73999999999998</v>
      </c>
      <c r="AS54" s="429">
        <f t="shared" si="85"/>
        <v>1887.5352499999999</v>
      </c>
      <c r="AT54" s="430">
        <f t="shared" si="41"/>
        <v>8.9994052159816924</v>
      </c>
    </row>
    <row r="55" spans="1:46" s="380" customFormat="1" ht="15.75">
      <c r="A55" s="427">
        <v>5</v>
      </c>
      <c r="B55" s="428" t="s">
        <v>193</v>
      </c>
      <c r="C55" s="429"/>
      <c r="D55" s="429"/>
      <c r="E55" s="429"/>
      <c r="F55" s="430"/>
      <c r="G55" s="429">
        <v>52.5</v>
      </c>
      <c r="H55" s="429">
        <v>31.5</v>
      </c>
      <c r="I55" s="429">
        <v>257.25</v>
      </c>
      <c r="J55" s="430">
        <f t="shared" si="63"/>
        <v>8.1666666666666661</v>
      </c>
      <c r="K55" s="429">
        <v>36.75</v>
      </c>
      <c r="L55" s="429">
        <v>9.1999999999999993</v>
      </c>
      <c r="M55" s="429">
        <v>5.75</v>
      </c>
      <c r="N55" s="430">
        <f t="shared" si="46"/>
        <v>0.625</v>
      </c>
      <c r="O55" s="429">
        <v>35.875</v>
      </c>
      <c r="P55" s="429">
        <v>23.1</v>
      </c>
      <c r="Q55" s="429">
        <v>161.70000000000002</v>
      </c>
      <c r="R55" s="430">
        <f t="shared" si="48"/>
        <v>7</v>
      </c>
      <c r="S55" s="429">
        <v>40.950000000000003</v>
      </c>
      <c r="T55" s="429">
        <v>26.25</v>
      </c>
      <c r="U55" s="429">
        <v>183.75</v>
      </c>
      <c r="V55" s="430">
        <f t="shared" si="50"/>
        <v>7</v>
      </c>
      <c r="W55" s="429">
        <v>0</v>
      </c>
      <c r="X55" s="429">
        <v>0</v>
      </c>
      <c r="Y55" s="429">
        <v>0</v>
      </c>
      <c r="Z55" s="430"/>
      <c r="AA55" s="429">
        <v>0</v>
      </c>
      <c r="AB55" s="429">
        <v>0</v>
      </c>
      <c r="AC55" s="429">
        <v>0</v>
      </c>
      <c r="AD55" s="430"/>
      <c r="AE55" s="429">
        <v>3.0150000000000001</v>
      </c>
      <c r="AF55" s="429">
        <v>1.05</v>
      </c>
      <c r="AG55" s="429">
        <v>5.25</v>
      </c>
      <c r="AH55" s="430">
        <f t="shared" si="38"/>
        <v>5</v>
      </c>
      <c r="AI55" s="429">
        <v>5</v>
      </c>
      <c r="AJ55" s="429">
        <v>1</v>
      </c>
      <c r="AK55" s="429">
        <v>4</v>
      </c>
      <c r="AL55" s="430">
        <f t="shared" si="39"/>
        <v>4</v>
      </c>
      <c r="AM55" s="429">
        <v>9.4499999999999993</v>
      </c>
      <c r="AN55" s="429">
        <v>2.5125000000000002</v>
      </c>
      <c r="AO55" s="429">
        <v>15.075000000000001</v>
      </c>
      <c r="AP55" s="430">
        <f t="shared" si="40"/>
        <v>6</v>
      </c>
      <c r="AQ55" s="429">
        <f t="shared" si="85"/>
        <v>183.53999999999996</v>
      </c>
      <c r="AR55" s="429">
        <f t="shared" si="85"/>
        <v>94.612500000000011</v>
      </c>
      <c r="AS55" s="429">
        <f t="shared" si="85"/>
        <v>632.77500000000009</v>
      </c>
      <c r="AT55" s="430">
        <f t="shared" si="41"/>
        <v>6.6880697582243362</v>
      </c>
    </row>
    <row r="56" spans="1:46" s="380" customFormat="1" ht="15.75">
      <c r="A56" s="427">
        <v>5</v>
      </c>
      <c r="B56" s="428" t="s">
        <v>513</v>
      </c>
      <c r="C56" s="429"/>
      <c r="D56" s="429"/>
      <c r="E56" s="429"/>
      <c r="F56" s="430"/>
      <c r="G56" s="429">
        <v>77.7</v>
      </c>
      <c r="H56" s="429">
        <v>74.025000000000006</v>
      </c>
      <c r="I56" s="429">
        <v>660.45</v>
      </c>
      <c r="J56" s="430">
        <f t="shared" si="63"/>
        <v>8.9219858156028362</v>
      </c>
      <c r="K56" s="429">
        <v>63</v>
      </c>
      <c r="L56" s="429">
        <v>19.55</v>
      </c>
      <c r="M56" s="429">
        <v>97.75</v>
      </c>
      <c r="N56" s="430">
        <f t="shared" si="46"/>
        <v>5</v>
      </c>
      <c r="O56" s="429">
        <v>46.125</v>
      </c>
      <c r="P56" s="429">
        <v>44.722499999999997</v>
      </c>
      <c r="Q56" s="429">
        <v>434.15999999999997</v>
      </c>
      <c r="R56" s="430">
        <f t="shared" si="48"/>
        <v>9.7078651685393265</v>
      </c>
      <c r="S56" s="429">
        <v>50.4</v>
      </c>
      <c r="T56" s="429">
        <v>48.24</v>
      </c>
      <c r="U56" s="429">
        <v>361.8</v>
      </c>
      <c r="V56" s="430">
        <f t="shared" si="50"/>
        <v>7.5</v>
      </c>
      <c r="W56" s="429">
        <v>0</v>
      </c>
      <c r="X56" s="429">
        <v>0</v>
      </c>
      <c r="Y56" s="429">
        <v>0</v>
      </c>
      <c r="Z56" s="430"/>
      <c r="AA56" s="429">
        <v>0</v>
      </c>
      <c r="AB56" s="429">
        <v>0</v>
      </c>
      <c r="AC56" s="429">
        <v>0</v>
      </c>
      <c r="AD56" s="430"/>
      <c r="AE56" s="429">
        <v>4.0199999999999996</v>
      </c>
      <c r="AF56" s="429">
        <v>3.3600000000000003</v>
      </c>
      <c r="AG56" s="429">
        <v>23.1</v>
      </c>
      <c r="AH56" s="430">
        <f t="shared" si="38"/>
        <v>6.875</v>
      </c>
      <c r="AI56" s="429">
        <v>0</v>
      </c>
      <c r="AJ56" s="429">
        <v>0</v>
      </c>
      <c r="AK56" s="429">
        <v>0</v>
      </c>
      <c r="AL56" s="430"/>
      <c r="AM56" s="429">
        <v>0</v>
      </c>
      <c r="AN56" s="429">
        <v>0</v>
      </c>
      <c r="AO56" s="429">
        <v>0</v>
      </c>
      <c r="AP56" s="430"/>
      <c r="AQ56" s="429">
        <f t="shared" si="85"/>
        <v>241.245</v>
      </c>
      <c r="AR56" s="429">
        <f t="shared" si="85"/>
        <v>189.89750000000004</v>
      </c>
      <c r="AS56" s="429">
        <f t="shared" si="85"/>
        <v>1577.26</v>
      </c>
      <c r="AT56" s="430">
        <f t="shared" si="41"/>
        <v>8.3058492081254336</v>
      </c>
    </row>
    <row r="57" spans="1:46" s="380" customFormat="1" ht="15.75">
      <c r="A57" s="427">
        <v>5</v>
      </c>
      <c r="B57" s="428" t="s">
        <v>205</v>
      </c>
      <c r="C57" s="429">
        <v>4.0199999999999996</v>
      </c>
      <c r="D57" s="429">
        <v>2.5</v>
      </c>
      <c r="E57" s="429">
        <v>10</v>
      </c>
      <c r="F57" s="430">
        <f t="shared" si="43"/>
        <v>4</v>
      </c>
      <c r="G57" s="429">
        <v>30.15</v>
      </c>
      <c r="H57" s="429">
        <v>25.125</v>
      </c>
      <c r="I57" s="429">
        <v>190.95</v>
      </c>
      <c r="J57" s="430">
        <f t="shared" si="63"/>
        <v>7.6</v>
      </c>
      <c r="K57" s="429">
        <v>3.0150000000000001</v>
      </c>
      <c r="L57" s="429">
        <v>3.0150000000000001</v>
      </c>
      <c r="M57" s="429">
        <v>8.0399999999999991</v>
      </c>
      <c r="N57" s="430">
        <f t="shared" si="46"/>
        <v>2.6666666666666661</v>
      </c>
      <c r="O57" s="429">
        <v>26.25</v>
      </c>
      <c r="P57" s="429">
        <v>20.100000000000001</v>
      </c>
      <c r="Q57" s="429">
        <v>100.5</v>
      </c>
      <c r="R57" s="430">
        <f t="shared" si="48"/>
        <v>5</v>
      </c>
      <c r="S57" s="429">
        <v>5.0250000000000004</v>
      </c>
      <c r="T57" s="429">
        <v>4.0199999999999996</v>
      </c>
      <c r="U57" s="429">
        <v>16.079999999999998</v>
      </c>
      <c r="V57" s="430">
        <f t="shared" si="50"/>
        <v>4</v>
      </c>
      <c r="W57" s="429">
        <v>3.75</v>
      </c>
      <c r="X57" s="429">
        <v>2.5</v>
      </c>
      <c r="Y57" s="429">
        <v>12.5</v>
      </c>
      <c r="Z57" s="430">
        <f t="shared" ref="Z57:Z85" si="86">Y57/X57</f>
        <v>5</v>
      </c>
      <c r="AA57" s="429">
        <v>5.0250000000000004</v>
      </c>
      <c r="AB57" s="429">
        <v>2.0099999999999998</v>
      </c>
      <c r="AC57" s="429">
        <v>17.084999999999997</v>
      </c>
      <c r="AD57" s="430">
        <f t="shared" si="37"/>
        <v>8.5</v>
      </c>
      <c r="AE57" s="429">
        <v>4.5225</v>
      </c>
      <c r="AF57" s="429">
        <v>2.1</v>
      </c>
      <c r="AG57" s="429">
        <v>9.4500000000000011</v>
      </c>
      <c r="AH57" s="430">
        <f t="shared" si="38"/>
        <v>4.5</v>
      </c>
      <c r="AI57" s="429">
        <v>0</v>
      </c>
      <c r="AJ57" s="429">
        <v>0</v>
      </c>
      <c r="AK57" s="429">
        <v>0</v>
      </c>
      <c r="AL57" s="430"/>
      <c r="AM57" s="429">
        <v>0</v>
      </c>
      <c r="AN57" s="429">
        <v>0</v>
      </c>
      <c r="AO57" s="429">
        <v>0</v>
      </c>
      <c r="AP57" s="430"/>
      <c r="AQ57" s="429">
        <f t="shared" si="85"/>
        <v>81.757500000000007</v>
      </c>
      <c r="AR57" s="429">
        <f t="shared" si="85"/>
        <v>61.370000000000005</v>
      </c>
      <c r="AS57" s="429">
        <f t="shared" si="85"/>
        <v>364.60499999999996</v>
      </c>
      <c r="AT57" s="430">
        <f t="shared" si="41"/>
        <v>5.9410949975558083</v>
      </c>
    </row>
    <row r="58" spans="1:46" s="380" customFormat="1" ht="15.75">
      <c r="A58" s="427">
        <v>5</v>
      </c>
      <c r="B58" s="428" t="s">
        <v>278</v>
      </c>
      <c r="C58" s="429">
        <v>224.47499999999999</v>
      </c>
      <c r="D58" s="429">
        <v>126</v>
      </c>
      <c r="E58" s="429">
        <v>877.80000000000007</v>
      </c>
      <c r="F58" s="430">
        <f t="shared" si="43"/>
        <v>6.9666666666666668</v>
      </c>
      <c r="G58" s="429">
        <v>82.41</v>
      </c>
      <c r="H58" s="429">
        <v>56.28</v>
      </c>
      <c r="I58" s="429">
        <v>562.79999999999995</v>
      </c>
      <c r="J58" s="430">
        <f t="shared" si="63"/>
        <v>9.9999999999999982</v>
      </c>
      <c r="K58" s="429">
        <v>189</v>
      </c>
      <c r="L58" s="429">
        <v>77.7</v>
      </c>
      <c r="M58" s="429">
        <v>389.55</v>
      </c>
      <c r="N58" s="430"/>
      <c r="O58" s="429">
        <v>31.5</v>
      </c>
      <c r="P58" s="429">
        <v>29.4</v>
      </c>
      <c r="Q58" s="429">
        <v>227.85</v>
      </c>
      <c r="R58" s="430">
        <f t="shared" si="48"/>
        <v>7.75</v>
      </c>
      <c r="S58" s="429">
        <v>140.42500000000001</v>
      </c>
      <c r="T58" s="429">
        <v>82.5</v>
      </c>
      <c r="U58" s="429">
        <v>352.27499999999998</v>
      </c>
      <c r="V58" s="430">
        <f t="shared" si="50"/>
        <v>4.2699999999999996</v>
      </c>
      <c r="W58" s="429">
        <v>0</v>
      </c>
      <c r="X58" s="429">
        <v>0</v>
      </c>
      <c r="Y58" s="429">
        <v>0</v>
      </c>
      <c r="Z58" s="430"/>
      <c r="AA58" s="429">
        <v>31.5</v>
      </c>
      <c r="AB58" s="429">
        <v>9.4499999999999993</v>
      </c>
      <c r="AC58" s="429">
        <v>53.581499999999998</v>
      </c>
      <c r="AD58" s="430">
        <f t="shared" si="37"/>
        <v>5.67</v>
      </c>
      <c r="AE58" s="429">
        <v>0</v>
      </c>
      <c r="AF58" s="429">
        <v>0</v>
      </c>
      <c r="AG58" s="429">
        <v>0</v>
      </c>
      <c r="AH58" s="430"/>
      <c r="AI58" s="429">
        <v>0</v>
      </c>
      <c r="AJ58" s="429">
        <v>0</v>
      </c>
      <c r="AK58" s="429">
        <v>0</v>
      </c>
      <c r="AL58" s="430"/>
      <c r="AM58" s="429">
        <v>10</v>
      </c>
      <c r="AN58" s="429">
        <v>3</v>
      </c>
      <c r="AO58" s="429">
        <v>3</v>
      </c>
      <c r="AP58" s="430">
        <f t="shared" si="40"/>
        <v>1</v>
      </c>
      <c r="AQ58" s="429">
        <f t="shared" si="85"/>
        <v>709.31</v>
      </c>
      <c r="AR58" s="429">
        <f t="shared" si="85"/>
        <v>384.33</v>
      </c>
      <c r="AS58" s="429">
        <f t="shared" si="85"/>
        <v>2466.8564999999999</v>
      </c>
      <c r="AT58" s="430">
        <f t="shared" si="41"/>
        <v>6.4185894934041059</v>
      </c>
    </row>
    <row r="59" spans="1:46" s="380" customFormat="1" ht="15.75">
      <c r="A59" s="427">
        <v>5</v>
      </c>
      <c r="B59" s="428" t="s">
        <v>514</v>
      </c>
      <c r="C59" s="429">
        <v>0</v>
      </c>
      <c r="D59" s="429">
        <v>0</v>
      </c>
      <c r="E59" s="429">
        <v>0</v>
      </c>
      <c r="F59" s="430"/>
      <c r="G59" s="429">
        <v>0</v>
      </c>
      <c r="H59" s="429">
        <v>0</v>
      </c>
      <c r="I59" s="429">
        <v>0</v>
      </c>
      <c r="J59" s="430"/>
      <c r="K59" s="429">
        <v>0</v>
      </c>
      <c r="L59" s="429">
        <v>0</v>
      </c>
      <c r="M59" s="429">
        <v>0</v>
      </c>
      <c r="N59" s="430"/>
      <c r="O59" s="429">
        <v>0</v>
      </c>
      <c r="P59" s="429">
        <v>0</v>
      </c>
      <c r="Q59" s="429">
        <v>0</v>
      </c>
      <c r="R59" s="430"/>
      <c r="S59" s="429">
        <v>0</v>
      </c>
      <c r="T59" s="429">
        <v>0</v>
      </c>
      <c r="U59" s="429">
        <v>0</v>
      </c>
      <c r="V59" s="430"/>
      <c r="W59" s="429">
        <v>0</v>
      </c>
      <c r="X59" s="429">
        <v>0</v>
      </c>
      <c r="Y59" s="429">
        <v>0</v>
      </c>
      <c r="Z59" s="430"/>
      <c r="AA59" s="429">
        <v>0</v>
      </c>
      <c r="AB59" s="429">
        <v>0</v>
      </c>
      <c r="AC59" s="429">
        <v>0</v>
      </c>
      <c r="AD59" s="430"/>
      <c r="AE59" s="429">
        <v>0</v>
      </c>
      <c r="AF59" s="429">
        <v>0</v>
      </c>
      <c r="AG59" s="429">
        <v>0</v>
      </c>
      <c r="AH59" s="430"/>
      <c r="AI59" s="429">
        <v>0</v>
      </c>
      <c r="AJ59" s="429">
        <v>0</v>
      </c>
      <c r="AK59" s="429">
        <v>0</v>
      </c>
      <c r="AL59" s="430">
        <v>0</v>
      </c>
      <c r="AM59" s="429">
        <v>0</v>
      </c>
      <c r="AN59" s="429">
        <v>0</v>
      </c>
      <c r="AO59" s="429">
        <v>0</v>
      </c>
      <c r="AP59" s="430"/>
      <c r="AQ59" s="429">
        <f t="shared" si="85"/>
        <v>0</v>
      </c>
      <c r="AR59" s="429">
        <f t="shared" si="85"/>
        <v>0</v>
      </c>
      <c r="AS59" s="429">
        <f t="shared" si="85"/>
        <v>0</v>
      </c>
      <c r="AT59" s="430"/>
    </row>
    <row r="60" spans="1:46" s="380" customFormat="1" ht="15.75">
      <c r="A60" s="427">
        <v>5</v>
      </c>
      <c r="B60" s="428" t="s">
        <v>515</v>
      </c>
      <c r="C60" s="429">
        <v>0</v>
      </c>
      <c r="D60" s="429">
        <v>0</v>
      </c>
      <c r="E60" s="429">
        <v>0</v>
      </c>
      <c r="F60" s="430"/>
      <c r="G60" s="429">
        <v>0</v>
      </c>
      <c r="H60" s="429">
        <v>0</v>
      </c>
      <c r="I60" s="429">
        <v>0</v>
      </c>
      <c r="J60" s="430"/>
      <c r="K60" s="429">
        <v>0</v>
      </c>
      <c r="L60" s="429">
        <v>0</v>
      </c>
      <c r="M60" s="429">
        <v>0</v>
      </c>
      <c r="N60" s="430"/>
      <c r="O60" s="429">
        <v>0</v>
      </c>
      <c r="P60" s="429">
        <v>0</v>
      </c>
      <c r="Q60" s="429">
        <v>0</v>
      </c>
      <c r="R60" s="430"/>
      <c r="S60" s="429">
        <v>0</v>
      </c>
      <c r="T60" s="429">
        <v>0</v>
      </c>
      <c r="U60" s="429">
        <v>0</v>
      </c>
      <c r="V60" s="430"/>
      <c r="W60" s="429">
        <v>0</v>
      </c>
      <c r="X60" s="429">
        <v>0</v>
      </c>
      <c r="Y60" s="429">
        <v>0</v>
      </c>
      <c r="Z60" s="430"/>
      <c r="AA60" s="429">
        <v>0</v>
      </c>
      <c r="AB60" s="429">
        <v>0</v>
      </c>
      <c r="AC60" s="429">
        <v>0</v>
      </c>
      <c r="AD60" s="430"/>
      <c r="AE60" s="429">
        <v>0</v>
      </c>
      <c r="AF60" s="429">
        <v>0</v>
      </c>
      <c r="AG60" s="429">
        <v>0</v>
      </c>
      <c r="AH60" s="430"/>
      <c r="AI60" s="429">
        <v>0</v>
      </c>
      <c r="AJ60" s="429">
        <v>0</v>
      </c>
      <c r="AK60" s="429">
        <v>0</v>
      </c>
      <c r="AL60" s="430">
        <v>0</v>
      </c>
      <c r="AM60" s="429">
        <v>0</v>
      </c>
      <c r="AN60" s="429">
        <v>0</v>
      </c>
      <c r="AO60" s="429">
        <v>0</v>
      </c>
      <c r="AP60" s="430"/>
      <c r="AQ60" s="429">
        <f t="shared" si="85"/>
        <v>0</v>
      </c>
      <c r="AR60" s="429">
        <f t="shared" si="85"/>
        <v>0</v>
      </c>
      <c r="AS60" s="429">
        <f t="shared" si="85"/>
        <v>0</v>
      </c>
      <c r="AT60" s="430"/>
    </row>
    <row r="61" spans="1:46" s="380" customFormat="1" ht="15.75">
      <c r="A61" s="427">
        <v>5</v>
      </c>
      <c r="B61" s="428" t="s">
        <v>170</v>
      </c>
      <c r="C61" s="429">
        <v>0</v>
      </c>
      <c r="D61" s="429">
        <v>0</v>
      </c>
      <c r="E61" s="429">
        <v>0</v>
      </c>
      <c r="F61" s="430"/>
      <c r="G61" s="429">
        <v>0</v>
      </c>
      <c r="H61" s="429">
        <v>0</v>
      </c>
      <c r="I61" s="429">
        <v>0</v>
      </c>
      <c r="J61" s="430"/>
      <c r="K61" s="429">
        <v>0</v>
      </c>
      <c r="L61" s="429">
        <v>0</v>
      </c>
      <c r="M61" s="429">
        <v>0</v>
      </c>
      <c r="N61" s="430"/>
      <c r="O61" s="429">
        <v>0</v>
      </c>
      <c r="P61" s="429">
        <v>0</v>
      </c>
      <c r="Q61" s="429">
        <v>0</v>
      </c>
      <c r="R61" s="430"/>
      <c r="S61" s="429">
        <v>0</v>
      </c>
      <c r="T61" s="429">
        <v>0</v>
      </c>
      <c r="U61" s="429">
        <v>0</v>
      </c>
      <c r="V61" s="430"/>
      <c r="W61" s="429">
        <v>0</v>
      </c>
      <c r="X61" s="429">
        <v>0</v>
      </c>
      <c r="Y61" s="429">
        <v>0</v>
      </c>
      <c r="Z61" s="430"/>
      <c r="AA61" s="429">
        <v>0</v>
      </c>
      <c r="AB61" s="429">
        <v>0</v>
      </c>
      <c r="AC61" s="429">
        <v>0</v>
      </c>
      <c r="AD61" s="430"/>
      <c r="AE61" s="429">
        <v>10.050000000000001</v>
      </c>
      <c r="AF61" s="429">
        <v>9.4499999999999993</v>
      </c>
      <c r="AG61" s="429">
        <v>52.499999999999993</v>
      </c>
      <c r="AH61" s="430">
        <f t="shared" si="38"/>
        <v>5.5555555555555554</v>
      </c>
      <c r="AI61" s="429">
        <v>0</v>
      </c>
      <c r="AJ61" s="429">
        <v>0</v>
      </c>
      <c r="AK61" s="429">
        <v>0</v>
      </c>
      <c r="AL61" s="430"/>
      <c r="AM61" s="429">
        <v>0</v>
      </c>
      <c r="AN61" s="429">
        <v>0</v>
      </c>
      <c r="AO61" s="429">
        <v>0</v>
      </c>
      <c r="AP61" s="430"/>
      <c r="AQ61" s="429">
        <f t="shared" si="85"/>
        <v>10.050000000000001</v>
      </c>
      <c r="AR61" s="429">
        <f t="shared" si="85"/>
        <v>9.4499999999999993</v>
      </c>
      <c r="AS61" s="429">
        <f t="shared" si="85"/>
        <v>52.499999999999993</v>
      </c>
      <c r="AT61" s="430">
        <f t="shared" si="41"/>
        <v>5.5555555555555554</v>
      </c>
    </row>
    <row r="62" spans="1:46" s="435" customFormat="1" ht="15.75">
      <c r="A62" s="427">
        <v>5</v>
      </c>
      <c r="B62" s="428" t="s">
        <v>171</v>
      </c>
      <c r="C62" s="429">
        <v>0</v>
      </c>
      <c r="D62" s="429">
        <v>0</v>
      </c>
      <c r="E62" s="429">
        <v>0</v>
      </c>
      <c r="F62" s="430"/>
      <c r="G62" s="429">
        <v>0</v>
      </c>
      <c r="H62" s="429">
        <v>0</v>
      </c>
      <c r="I62" s="429">
        <v>0</v>
      </c>
      <c r="J62" s="430"/>
      <c r="K62" s="429">
        <v>0</v>
      </c>
      <c r="L62" s="429">
        <v>0</v>
      </c>
      <c r="M62" s="429">
        <v>0</v>
      </c>
      <c r="N62" s="430"/>
      <c r="O62" s="429">
        <v>0</v>
      </c>
      <c r="P62" s="429">
        <v>0</v>
      </c>
      <c r="Q62" s="429">
        <v>0</v>
      </c>
      <c r="R62" s="430"/>
      <c r="S62" s="429">
        <v>0</v>
      </c>
      <c r="T62" s="429">
        <v>0</v>
      </c>
      <c r="U62" s="429">
        <v>0</v>
      </c>
      <c r="V62" s="430"/>
      <c r="W62" s="429">
        <v>0</v>
      </c>
      <c r="X62" s="429">
        <v>0</v>
      </c>
      <c r="Y62" s="429">
        <v>0</v>
      </c>
      <c r="Z62" s="430"/>
      <c r="AA62" s="429">
        <v>0</v>
      </c>
      <c r="AB62" s="429">
        <v>0</v>
      </c>
      <c r="AC62" s="429">
        <v>0</v>
      </c>
      <c r="AD62" s="430"/>
      <c r="AE62" s="429">
        <v>0</v>
      </c>
      <c r="AF62" s="429">
        <v>0</v>
      </c>
      <c r="AG62" s="429">
        <v>0</v>
      </c>
      <c r="AH62" s="430"/>
      <c r="AI62" s="429">
        <v>0</v>
      </c>
      <c r="AJ62" s="429">
        <v>0</v>
      </c>
      <c r="AK62" s="429">
        <v>0</v>
      </c>
      <c r="AL62" s="430">
        <v>0</v>
      </c>
      <c r="AM62" s="429">
        <v>0</v>
      </c>
      <c r="AN62" s="429">
        <v>0</v>
      </c>
      <c r="AO62" s="429">
        <v>0</v>
      </c>
      <c r="AP62" s="430"/>
      <c r="AQ62" s="429">
        <f t="shared" si="85"/>
        <v>0</v>
      </c>
      <c r="AR62" s="429">
        <f t="shared" si="85"/>
        <v>0</v>
      </c>
      <c r="AS62" s="429">
        <f t="shared" si="85"/>
        <v>0</v>
      </c>
      <c r="AT62" s="430"/>
    </row>
    <row r="63" spans="1:46" s="441" customFormat="1" ht="15.75">
      <c r="A63" s="427">
        <v>5</v>
      </c>
      <c r="B63" s="428" t="s">
        <v>516</v>
      </c>
      <c r="C63" s="429">
        <v>292.95</v>
      </c>
      <c r="D63" s="429">
        <v>141.75</v>
      </c>
      <c r="E63" s="429">
        <v>582.74999999999989</v>
      </c>
      <c r="F63" s="430">
        <f t="shared" si="43"/>
        <v>4.1111111111111107</v>
      </c>
      <c r="G63" s="429">
        <v>18.693000000000001</v>
      </c>
      <c r="H63" s="429">
        <v>13.868999999999998</v>
      </c>
      <c r="I63" s="429">
        <v>141.46379999999996</v>
      </c>
      <c r="J63" s="430">
        <f t="shared" si="63"/>
        <v>10.199999999999999</v>
      </c>
      <c r="K63" s="429">
        <v>156.63</v>
      </c>
      <c r="L63" s="429">
        <v>22.8</v>
      </c>
      <c r="M63" s="429">
        <v>114</v>
      </c>
      <c r="N63" s="430">
        <f t="shared" si="46"/>
        <v>5</v>
      </c>
      <c r="O63" s="429">
        <v>32.76</v>
      </c>
      <c r="P63" s="429">
        <v>23.939999999999998</v>
      </c>
      <c r="Q63" s="429">
        <v>179.7894</v>
      </c>
      <c r="R63" s="430">
        <f t="shared" si="48"/>
        <v>7.5100000000000007</v>
      </c>
      <c r="S63" s="429">
        <v>11.151</v>
      </c>
      <c r="T63" s="429">
        <v>7.59</v>
      </c>
      <c r="U63" s="429">
        <v>56.166000000000004</v>
      </c>
      <c r="V63" s="430">
        <f t="shared" si="50"/>
        <v>7.4</v>
      </c>
      <c r="W63" s="429">
        <v>2.25</v>
      </c>
      <c r="X63" s="429">
        <v>1.5</v>
      </c>
      <c r="Y63" s="429">
        <v>9.75</v>
      </c>
      <c r="Z63" s="430">
        <f t="shared" si="86"/>
        <v>6.5</v>
      </c>
      <c r="AA63" s="429">
        <v>1.2059999999999997</v>
      </c>
      <c r="AB63" s="429">
        <v>0.60299999999999987</v>
      </c>
      <c r="AC63" s="429">
        <v>2.7134999999999994</v>
      </c>
      <c r="AD63" s="430">
        <f t="shared" si="37"/>
        <v>4.5</v>
      </c>
      <c r="AE63" s="429">
        <v>1.8089999999999999</v>
      </c>
      <c r="AF63" s="429">
        <v>0.63</v>
      </c>
      <c r="AG63" s="429">
        <v>5.6700000000000008</v>
      </c>
      <c r="AH63" s="430">
        <f t="shared" si="38"/>
        <v>9.0000000000000018</v>
      </c>
      <c r="AI63" s="429">
        <v>0</v>
      </c>
      <c r="AJ63" s="429">
        <v>0</v>
      </c>
      <c r="AK63" s="429">
        <v>0</v>
      </c>
      <c r="AL63" s="430">
        <v>0</v>
      </c>
      <c r="AM63" s="429">
        <v>0</v>
      </c>
      <c r="AN63" s="429">
        <v>0</v>
      </c>
      <c r="AO63" s="429">
        <v>0</v>
      </c>
      <c r="AP63" s="430"/>
      <c r="AQ63" s="429">
        <f t="shared" si="85"/>
        <v>517.44899999999996</v>
      </c>
      <c r="AR63" s="429">
        <f t="shared" si="85"/>
        <v>212.68200000000002</v>
      </c>
      <c r="AS63" s="429">
        <f t="shared" si="85"/>
        <v>1092.3027</v>
      </c>
      <c r="AT63" s="430">
        <f t="shared" si="41"/>
        <v>5.1358492961322533</v>
      </c>
    </row>
    <row r="64" spans="1:46" s="435" customFormat="1" ht="15.75">
      <c r="A64" s="427">
        <v>5</v>
      </c>
      <c r="B64" s="428" t="s">
        <v>169</v>
      </c>
      <c r="C64" s="429">
        <v>0</v>
      </c>
      <c r="D64" s="429">
        <v>0</v>
      </c>
      <c r="E64" s="429">
        <v>0</v>
      </c>
      <c r="F64" s="430"/>
      <c r="G64" s="429">
        <v>0</v>
      </c>
      <c r="H64" s="429">
        <v>0</v>
      </c>
      <c r="I64" s="429">
        <v>0</v>
      </c>
      <c r="J64" s="430"/>
      <c r="K64" s="429">
        <v>0</v>
      </c>
      <c r="L64" s="429">
        <v>0</v>
      </c>
      <c r="M64" s="429">
        <v>0</v>
      </c>
      <c r="N64" s="430"/>
      <c r="O64" s="429">
        <v>0</v>
      </c>
      <c r="P64" s="429">
        <v>0</v>
      </c>
      <c r="Q64" s="429">
        <v>0</v>
      </c>
      <c r="R64" s="430"/>
      <c r="S64" s="429">
        <v>0</v>
      </c>
      <c r="T64" s="429">
        <v>0</v>
      </c>
      <c r="U64" s="429">
        <v>0</v>
      </c>
      <c r="V64" s="430"/>
      <c r="W64" s="429">
        <v>0</v>
      </c>
      <c r="X64" s="429">
        <v>0</v>
      </c>
      <c r="Y64" s="429">
        <v>0</v>
      </c>
      <c r="Z64" s="430"/>
      <c r="AA64" s="429">
        <v>0</v>
      </c>
      <c r="AB64" s="429">
        <v>0</v>
      </c>
      <c r="AC64" s="429">
        <v>0</v>
      </c>
      <c r="AD64" s="430"/>
      <c r="AE64" s="429">
        <v>0</v>
      </c>
      <c r="AF64" s="429">
        <v>0</v>
      </c>
      <c r="AG64" s="429">
        <v>0</v>
      </c>
      <c r="AH64" s="430"/>
      <c r="AI64" s="429">
        <v>0</v>
      </c>
      <c r="AJ64" s="429">
        <v>0</v>
      </c>
      <c r="AK64" s="429">
        <v>0</v>
      </c>
      <c r="AL64" s="430">
        <v>0</v>
      </c>
      <c r="AM64" s="429">
        <v>0</v>
      </c>
      <c r="AN64" s="429">
        <v>0</v>
      </c>
      <c r="AO64" s="429">
        <v>0</v>
      </c>
      <c r="AP64" s="430"/>
      <c r="AQ64" s="429">
        <f t="shared" si="85"/>
        <v>0</v>
      </c>
      <c r="AR64" s="429">
        <f t="shared" si="85"/>
        <v>0</v>
      </c>
      <c r="AS64" s="429">
        <f t="shared" si="85"/>
        <v>0</v>
      </c>
      <c r="AT64" s="430"/>
    </row>
    <row r="65" spans="1:46" s="435" customFormat="1" ht="15.75">
      <c r="A65" s="427">
        <v>5</v>
      </c>
      <c r="B65" s="428" t="s">
        <v>517</v>
      </c>
      <c r="C65" s="429">
        <v>0</v>
      </c>
      <c r="D65" s="429">
        <v>0</v>
      </c>
      <c r="E65" s="429">
        <v>0</v>
      </c>
      <c r="F65" s="430"/>
      <c r="G65" s="429">
        <v>0</v>
      </c>
      <c r="H65" s="429">
        <v>0</v>
      </c>
      <c r="I65" s="429">
        <v>0</v>
      </c>
      <c r="J65" s="430"/>
      <c r="K65" s="429">
        <v>0</v>
      </c>
      <c r="L65" s="429">
        <v>0</v>
      </c>
      <c r="M65" s="429">
        <v>0</v>
      </c>
      <c r="N65" s="430"/>
      <c r="O65" s="429">
        <v>0</v>
      </c>
      <c r="P65" s="429">
        <v>0</v>
      </c>
      <c r="Q65" s="429">
        <v>0</v>
      </c>
      <c r="R65" s="430"/>
      <c r="S65" s="429">
        <v>0</v>
      </c>
      <c r="T65" s="429">
        <v>0</v>
      </c>
      <c r="U65" s="429">
        <v>0</v>
      </c>
      <c r="V65" s="430"/>
      <c r="W65" s="429">
        <v>0</v>
      </c>
      <c r="X65" s="429">
        <v>0</v>
      </c>
      <c r="Y65" s="429">
        <v>0</v>
      </c>
      <c r="Z65" s="430"/>
      <c r="AA65" s="429">
        <v>0</v>
      </c>
      <c r="AB65" s="429">
        <v>0</v>
      </c>
      <c r="AC65" s="429">
        <v>0</v>
      </c>
      <c r="AD65" s="430"/>
      <c r="AE65" s="429">
        <v>0</v>
      </c>
      <c r="AF65" s="429">
        <v>0</v>
      </c>
      <c r="AG65" s="429">
        <v>0</v>
      </c>
      <c r="AH65" s="430"/>
      <c r="AI65" s="429">
        <v>0</v>
      </c>
      <c r="AJ65" s="429">
        <v>0</v>
      </c>
      <c r="AK65" s="429">
        <v>0</v>
      </c>
      <c r="AL65" s="430">
        <v>0</v>
      </c>
      <c r="AM65" s="429">
        <v>0</v>
      </c>
      <c r="AN65" s="429">
        <v>0</v>
      </c>
      <c r="AO65" s="429">
        <v>0</v>
      </c>
      <c r="AP65" s="430"/>
      <c r="AQ65" s="429">
        <f t="shared" si="85"/>
        <v>0</v>
      </c>
      <c r="AR65" s="429">
        <f t="shared" si="85"/>
        <v>0</v>
      </c>
      <c r="AS65" s="429">
        <f t="shared" si="85"/>
        <v>0</v>
      </c>
      <c r="AT65" s="430"/>
    </row>
    <row r="66" spans="1:46" s="434" customFormat="1" ht="15.75">
      <c r="A66" s="324"/>
      <c r="B66" s="432" t="s">
        <v>518</v>
      </c>
      <c r="C66" s="433">
        <f>SUM(C54:C65)</f>
        <v>521.44499999999994</v>
      </c>
      <c r="D66" s="433">
        <f>SUM(D54:D65)</f>
        <v>270.25</v>
      </c>
      <c r="E66" s="433">
        <f>SUM(E54:E65)</f>
        <v>1470.55</v>
      </c>
      <c r="F66" s="430">
        <f t="shared" si="43"/>
        <v>5.4414431082331172</v>
      </c>
      <c r="G66" s="433">
        <f t="shared" ref="G66:I66" si="87">SUM(G54:G65)</f>
        <v>380.10299999999995</v>
      </c>
      <c r="H66" s="433">
        <f t="shared" si="87"/>
        <v>314.36399999999998</v>
      </c>
      <c r="I66" s="433">
        <f t="shared" si="87"/>
        <v>3107.1528000000003</v>
      </c>
      <c r="J66" s="430">
        <f t="shared" ref="J66" si="88">I66/H66</f>
        <v>9.8839332748024606</v>
      </c>
      <c r="K66" s="433">
        <f t="shared" ref="K66:M66" si="89">SUM(K54:K65)</f>
        <v>462.04500000000002</v>
      </c>
      <c r="L66" s="433">
        <f t="shared" si="89"/>
        <v>143.815</v>
      </c>
      <c r="M66" s="433">
        <f t="shared" si="89"/>
        <v>643.44000000000005</v>
      </c>
      <c r="N66" s="430">
        <f t="shared" ref="N66" si="90">M66/L66</f>
        <v>4.4740812849841811</v>
      </c>
      <c r="O66" s="433">
        <f t="shared" ref="O66:Q66" si="91">SUM(O54:O65)</f>
        <v>244.26</v>
      </c>
      <c r="P66" s="433">
        <f t="shared" si="91"/>
        <v>189.4375</v>
      </c>
      <c r="Q66" s="433">
        <f t="shared" si="91"/>
        <v>1424.3631500000001</v>
      </c>
      <c r="R66" s="430">
        <f t="shared" ref="R66" si="92">Q66/P66</f>
        <v>7.5189080831408779</v>
      </c>
      <c r="S66" s="433">
        <f t="shared" ref="S66:U66" si="93">SUM(S54:S65)</f>
        <v>293.10100000000006</v>
      </c>
      <c r="T66" s="433">
        <f t="shared" si="93"/>
        <v>199.04999999999998</v>
      </c>
      <c r="U66" s="433">
        <f t="shared" si="93"/>
        <v>1178.6534999999999</v>
      </c>
      <c r="V66" s="430">
        <f t="shared" ref="V66" si="94">U66/T66</f>
        <v>5.9213941220798798</v>
      </c>
      <c r="W66" s="433">
        <f t="shared" ref="W66:Y66" si="95">SUM(W54:W65)</f>
        <v>6</v>
      </c>
      <c r="X66" s="433">
        <f t="shared" si="95"/>
        <v>4</v>
      </c>
      <c r="Y66" s="433">
        <f t="shared" si="95"/>
        <v>22.25</v>
      </c>
      <c r="Z66" s="430">
        <f t="shared" ref="Z66" si="96">Y66/X66</f>
        <v>5.5625</v>
      </c>
      <c r="AA66" s="433">
        <f t="shared" ref="AA66:AC66" si="97">SUM(AA54:AA65)</f>
        <v>37.731000000000002</v>
      </c>
      <c r="AB66" s="433">
        <f t="shared" si="97"/>
        <v>12.062999999999999</v>
      </c>
      <c r="AC66" s="433">
        <f t="shared" si="97"/>
        <v>73.38</v>
      </c>
      <c r="AD66" s="430">
        <f t="shared" ref="AD66" si="98">AC66/AB66</f>
        <v>6.0830639144491423</v>
      </c>
      <c r="AE66" s="433">
        <f t="shared" ref="AE66:AG66" si="99">SUM(AE54:AE65)</f>
        <v>23.416500000000003</v>
      </c>
      <c r="AF66" s="433">
        <f t="shared" si="99"/>
        <v>16.59</v>
      </c>
      <c r="AG66" s="433">
        <f t="shared" si="99"/>
        <v>95.97</v>
      </c>
      <c r="AH66" s="430">
        <f t="shared" ref="AH66" si="100">AG66/AF66</f>
        <v>5.7848101265822782</v>
      </c>
      <c r="AI66" s="433">
        <f t="shared" ref="AI66:AK66" si="101">SUM(AI54:AI65)</f>
        <v>26</v>
      </c>
      <c r="AJ66" s="433">
        <f t="shared" si="101"/>
        <v>7</v>
      </c>
      <c r="AK66" s="433">
        <f t="shared" si="101"/>
        <v>40</v>
      </c>
      <c r="AL66" s="430">
        <f t="shared" ref="AL66" si="102">AK66/AJ66</f>
        <v>5.7142857142857144</v>
      </c>
      <c r="AM66" s="433">
        <f t="shared" ref="AM66:AO66" si="103">SUM(AM54:AM65)</f>
        <v>19.45</v>
      </c>
      <c r="AN66" s="433">
        <f t="shared" si="103"/>
        <v>5.5125000000000002</v>
      </c>
      <c r="AO66" s="433">
        <f t="shared" si="103"/>
        <v>18.075000000000003</v>
      </c>
      <c r="AP66" s="430">
        <f t="shared" ref="AP66" si="104">AO66/AN66</f>
        <v>3.2789115646258509</v>
      </c>
      <c r="AQ66" s="433">
        <f t="shared" ref="AQ66:AS66" si="105">SUM(AQ54:AQ65)</f>
        <v>2013.5515</v>
      </c>
      <c r="AR66" s="433">
        <f t="shared" si="105"/>
        <v>1162.0820000000001</v>
      </c>
      <c r="AS66" s="433">
        <f t="shared" si="105"/>
        <v>8073.8344499999994</v>
      </c>
      <c r="AT66" s="430">
        <f t="shared" ref="AT66" si="106">AS66/AR66</f>
        <v>6.947732130779066</v>
      </c>
    </row>
    <row r="67" spans="1:46" s="380" customFormat="1" ht="15.75">
      <c r="A67" s="427" t="s">
        <v>80</v>
      </c>
      <c r="B67" s="428" t="s">
        <v>287</v>
      </c>
      <c r="C67" s="429">
        <v>624</v>
      </c>
      <c r="D67" s="429">
        <v>254.4</v>
      </c>
      <c r="E67" s="429">
        <v>1780.8</v>
      </c>
      <c r="F67" s="430">
        <f t="shared" si="43"/>
        <v>7</v>
      </c>
      <c r="G67" s="429">
        <v>35.174999999999997</v>
      </c>
      <c r="H67" s="429">
        <v>12.06</v>
      </c>
      <c r="I67" s="429">
        <v>85.424999999999997</v>
      </c>
      <c r="J67" s="430">
        <f t="shared" si="63"/>
        <v>7.083333333333333</v>
      </c>
      <c r="K67" s="429">
        <v>623</v>
      </c>
      <c r="L67" s="429">
        <v>278.25</v>
      </c>
      <c r="M67" s="429">
        <v>1113</v>
      </c>
      <c r="N67" s="430">
        <f t="shared" si="46"/>
        <v>4</v>
      </c>
      <c r="O67" s="429">
        <v>5.75</v>
      </c>
      <c r="P67" s="429">
        <v>5.0250000000000004</v>
      </c>
      <c r="Q67" s="429">
        <v>25.125</v>
      </c>
      <c r="R67" s="430">
        <f t="shared" si="48"/>
        <v>5</v>
      </c>
      <c r="S67" s="429">
        <v>19.95</v>
      </c>
      <c r="T67" s="429">
        <v>11.5</v>
      </c>
      <c r="U67" s="429">
        <v>51.75</v>
      </c>
      <c r="V67" s="430">
        <f t="shared" si="50"/>
        <v>4.5</v>
      </c>
      <c r="W67" s="429">
        <v>23</v>
      </c>
      <c r="X67" s="429">
        <v>17.25</v>
      </c>
      <c r="Y67" s="429">
        <v>89.7</v>
      </c>
      <c r="Z67" s="430">
        <f t="shared" si="86"/>
        <v>5.2</v>
      </c>
      <c r="AA67" s="429">
        <v>0</v>
      </c>
      <c r="AB67" s="429">
        <v>0</v>
      </c>
      <c r="AC67" s="429">
        <v>0</v>
      </c>
      <c r="AD67" s="430"/>
      <c r="AE67" s="429">
        <v>8.0399999999999991</v>
      </c>
      <c r="AF67" s="429">
        <v>0</v>
      </c>
      <c r="AG67" s="429">
        <v>0</v>
      </c>
      <c r="AH67" s="430"/>
      <c r="AI67" s="429">
        <v>0</v>
      </c>
      <c r="AJ67" s="429">
        <v>0</v>
      </c>
      <c r="AK67" s="429">
        <v>0</v>
      </c>
      <c r="AL67" s="430"/>
      <c r="AM67" s="429">
        <v>0</v>
      </c>
      <c r="AN67" s="429">
        <v>0</v>
      </c>
      <c r="AO67" s="429">
        <v>0</v>
      </c>
      <c r="AP67" s="430"/>
      <c r="AQ67" s="429">
        <f t="shared" ref="AQ67:AS76" si="107">C67+G67+K67+O67+S67+W67+AA67+AE67+AI67+AM67</f>
        <v>1338.915</v>
      </c>
      <c r="AR67" s="429">
        <f t="shared" si="107"/>
        <v>578.48500000000001</v>
      </c>
      <c r="AS67" s="429">
        <f t="shared" si="107"/>
        <v>3145.7999999999997</v>
      </c>
      <c r="AT67" s="430">
        <f t="shared" si="41"/>
        <v>5.4379975280257913</v>
      </c>
    </row>
    <row r="68" spans="1:46" s="435" customFormat="1" ht="15.75">
      <c r="A68" s="427" t="s">
        <v>80</v>
      </c>
      <c r="B68" s="428" t="s">
        <v>519</v>
      </c>
      <c r="C68" s="429">
        <v>195.3</v>
      </c>
      <c r="D68" s="429">
        <v>94.5</v>
      </c>
      <c r="E68" s="429">
        <v>388.5</v>
      </c>
      <c r="F68" s="430">
        <f t="shared" si="43"/>
        <v>4.1111111111111107</v>
      </c>
      <c r="G68" s="429">
        <v>12.462</v>
      </c>
      <c r="H68" s="429">
        <v>9.2460000000000004</v>
      </c>
      <c r="I68" s="429">
        <v>94.309200000000004</v>
      </c>
      <c r="J68" s="430">
        <f t="shared" si="63"/>
        <v>10.199999999999999</v>
      </c>
      <c r="K68" s="429">
        <v>104.42000000000002</v>
      </c>
      <c r="L68" s="429">
        <v>15.2</v>
      </c>
      <c r="M68" s="429">
        <v>76</v>
      </c>
      <c r="N68" s="430">
        <f t="shared" si="46"/>
        <v>5</v>
      </c>
      <c r="O68" s="429">
        <v>21.840000000000003</v>
      </c>
      <c r="P68" s="429">
        <v>15.96</v>
      </c>
      <c r="Q68" s="429">
        <v>119.8596</v>
      </c>
      <c r="R68" s="430">
        <f t="shared" si="48"/>
        <v>7.51</v>
      </c>
      <c r="S68" s="429">
        <v>7.4340000000000011</v>
      </c>
      <c r="T68" s="429">
        <v>5.0600000000000005</v>
      </c>
      <c r="U68" s="429">
        <v>37.44400000000001</v>
      </c>
      <c r="V68" s="430">
        <f t="shared" si="50"/>
        <v>7.4000000000000012</v>
      </c>
      <c r="W68" s="429">
        <v>1.5</v>
      </c>
      <c r="X68" s="429">
        <v>1</v>
      </c>
      <c r="Y68" s="429">
        <v>6.5</v>
      </c>
      <c r="Z68" s="430">
        <f t="shared" si="86"/>
        <v>6.5</v>
      </c>
      <c r="AA68" s="429">
        <v>0.80400000000000005</v>
      </c>
      <c r="AB68" s="429">
        <v>0.40200000000000002</v>
      </c>
      <c r="AC68" s="429">
        <v>1.8089999999999997</v>
      </c>
      <c r="AD68" s="430">
        <f t="shared" si="37"/>
        <v>4.4999999999999991</v>
      </c>
      <c r="AE68" s="429">
        <v>1.2060000000000002</v>
      </c>
      <c r="AF68" s="429">
        <v>0.42000000000000004</v>
      </c>
      <c r="AG68" s="429">
        <v>3.7800000000000002</v>
      </c>
      <c r="AH68" s="430">
        <f t="shared" si="38"/>
        <v>9</v>
      </c>
      <c r="AI68" s="429"/>
      <c r="AJ68" s="429"/>
      <c r="AK68" s="429"/>
      <c r="AL68" s="430"/>
      <c r="AM68" s="429">
        <v>3</v>
      </c>
      <c r="AN68" s="429">
        <v>1</v>
      </c>
      <c r="AO68" s="429">
        <v>1.5</v>
      </c>
      <c r="AP68" s="430">
        <f t="shared" ref="AP68" si="108">AO68/AN68</f>
        <v>1.5</v>
      </c>
      <c r="AQ68" s="429">
        <f t="shared" si="107"/>
        <v>347.96600000000007</v>
      </c>
      <c r="AR68" s="429">
        <f t="shared" si="107"/>
        <v>142.78799999999998</v>
      </c>
      <c r="AS68" s="429">
        <f t="shared" si="107"/>
        <v>729.70179999999993</v>
      </c>
      <c r="AT68" s="430">
        <f t="shared" si="41"/>
        <v>5.1103860268369896</v>
      </c>
    </row>
    <row r="69" spans="1:46" s="380" customFormat="1" ht="15.75">
      <c r="A69" s="427" t="s">
        <v>80</v>
      </c>
      <c r="B69" s="428" t="s">
        <v>208</v>
      </c>
      <c r="C69" s="429">
        <v>64.319999999999993</v>
      </c>
      <c r="D69" s="429">
        <v>20</v>
      </c>
      <c r="E69" s="429">
        <v>89.180327868852459</v>
      </c>
      <c r="F69" s="430">
        <f t="shared" si="43"/>
        <v>4.4590163934426226</v>
      </c>
      <c r="G69" s="429">
        <v>35.174999999999997</v>
      </c>
      <c r="H69" s="429">
        <v>24.12</v>
      </c>
      <c r="I69" s="429">
        <v>216.07500000000002</v>
      </c>
      <c r="J69" s="430">
        <f t="shared" si="63"/>
        <v>8.9583333333333339</v>
      </c>
      <c r="K69" s="429">
        <v>14.7</v>
      </c>
      <c r="L69" s="429">
        <v>7.35</v>
      </c>
      <c r="M69" s="429">
        <v>15.749999999999998</v>
      </c>
      <c r="N69" s="430">
        <f t="shared" si="46"/>
        <v>2.1428571428571428</v>
      </c>
      <c r="O69" s="429">
        <v>88.2</v>
      </c>
      <c r="P69" s="429">
        <v>81.900000000000006</v>
      </c>
      <c r="Q69" s="429">
        <v>509.25000000000006</v>
      </c>
      <c r="R69" s="430">
        <f t="shared" si="48"/>
        <v>6.2179487179487181</v>
      </c>
      <c r="S69" s="429">
        <v>21</v>
      </c>
      <c r="T69" s="429">
        <v>20.100000000000001</v>
      </c>
      <c r="U69" s="429">
        <v>110.55000000000001</v>
      </c>
      <c r="V69" s="430">
        <f t="shared" si="50"/>
        <v>5.5</v>
      </c>
      <c r="W69" s="429">
        <v>0</v>
      </c>
      <c r="X69" s="429">
        <v>0</v>
      </c>
      <c r="Y69" s="429">
        <v>0</v>
      </c>
      <c r="Z69" s="430"/>
      <c r="AA69" s="429">
        <v>4.0199999999999996</v>
      </c>
      <c r="AB69" s="429">
        <v>2.0099999999999998</v>
      </c>
      <c r="AC69" s="429">
        <v>10.049999999999999</v>
      </c>
      <c r="AD69" s="430">
        <f t="shared" si="37"/>
        <v>5</v>
      </c>
      <c r="AE69" s="429">
        <v>34.65</v>
      </c>
      <c r="AF69" s="429">
        <v>19.5</v>
      </c>
      <c r="AG69" s="429">
        <v>130.5</v>
      </c>
      <c r="AH69" s="430">
        <f t="shared" si="38"/>
        <v>6.6923076923076925</v>
      </c>
      <c r="AI69" s="429">
        <v>0</v>
      </c>
      <c r="AJ69" s="429">
        <v>0</v>
      </c>
      <c r="AK69" s="429">
        <v>0</v>
      </c>
      <c r="AL69" s="430"/>
      <c r="AM69" s="429">
        <v>0</v>
      </c>
      <c r="AN69" s="429">
        <v>0</v>
      </c>
      <c r="AO69" s="429">
        <v>0</v>
      </c>
      <c r="AP69" s="430"/>
      <c r="AQ69" s="429">
        <f t="shared" si="107"/>
        <v>262.065</v>
      </c>
      <c r="AR69" s="429">
        <f t="shared" si="107"/>
        <v>174.98</v>
      </c>
      <c r="AS69" s="429">
        <f t="shared" si="107"/>
        <v>1081.3553278688526</v>
      </c>
      <c r="AT69" s="430">
        <f t="shared" si="41"/>
        <v>6.1798795740590506</v>
      </c>
    </row>
    <row r="70" spans="1:46" s="380" customFormat="1" ht="15.75">
      <c r="A70" s="427" t="s">
        <v>80</v>
      </c>
      <c r="B70" s="428" t="s">
        <v>289</v>
      </c>
      <c r="C70" s="429">
        <v>135.67500000000001</v>
      </c>
      <c r="D70" s="429">
        <v>22</v>
      </c>
      <c r="E70" s="429">
        <v>110</v>
      </c>
      <c r="F70" s="430">
        <f t="shared" si="43"/>
        <v>5</v>
      </c>
      <c r="G70" s="429">
        <v>6.03</v>
      </c>
      <c r="H70" s="429">
        <v>2.0099999999999998</v>
      </c>
      <c r="I70" s="429">
        <v>14.069999999999999</v>
      </c>
      <c r="J70" s="430">
        <f t="shared" si="63"/>
        <v>7</v>
      </c>
      <c r="K70" s="429">
        <v>156.94999999999999</v>
      </c>
      <c r="L70" s="429">
        <v>43.7</v>
      </c>
      <c r="M70" s="429">
        <v>174.8</v>
      </c>
      <c r="N70" s="430">
        <f t="shared" si="46"/>
        <v>4</v>
      </c>
      <c r="O70" s="429">
        <v>5.75</v>
      </c>
      <c r="P70" s="429">
        <v>3.45</v>
      </c>
      <c r="Q70" s="429">
        <v>15.525</v>
      </c>
      <c r="R70" s="430">
        <f t="shared" si="48"/>
        <v>4.5</v>
      </c>
      <c r="S70" s="429">
        <v>40.950000000000003</v>
      </c>
      <c r="T70" s="429">
        <v>28.75</v>
      </c>
      <c r="U70" s="429">
        <v>201.25</v>
      </c>
      <c r="V70" s="430">
        <f t="shared" si="50"/>
        <v>7</v>
      </c>
      <c r="W70" s="429">
        <v>3.0150000000000001</v>
      </c>
      <c r="X70" s="429">
        <v>2.0099999999999998</v>
      </c>
      <c r="Y70" s="429">
        <v>13.064999999999998</v>
      </c>
      <c r="Z70" s="430">
        <f t="shared" si="86"/>
        <v>6.5</v>
      </c>
      <c r="AA70" s="429">
        <v>11.055</v>
      </c>
      <c r="AB70" s="429">
        <v>5.0250000000000004</v>
      </c>
      <c r="AC70" s="429">
        <v>25.125</v>
      </c>
      <c r="AD70" s="430">
        <f t="shared" si="37"/>
        <v>5</v>
      </c>
      <c r="AE70" s="429">
        <v>4.0199999999999996</v>
      </c>
      <c r="AF70" s="429">
        <v>2.1</v>
      </c>
      <c r="AG70" s="429">
        <v>4.2</v>
      </c>
      <c r="AH70" s="430">
        <f t="shared" si="38"/>
        <v>2</v>
      </c>
      <c r="AI70" s="429">
        <v>0</v>
      </c>
      <c r="AJ70" s="429">
        <v>0</v>
      </c>
      <c r="AK70" s="429">
        <v>0</v>
      </c>
      <c r="AL70" s="430"/>
      <c r="AM70" s="429">
        <v>4.0199999999999996</v>
      </c>
      <c r="AN70" s="429">
        <v>0</v>
      </c>
      <c r="AO70" s="429">
        <v>0</v>
      </c>
      <c r="AP70" s="430"/>
      <c r="AQ70" s="429">
        <f t="shared" si="107"/>
        <v>367.46499999999992</v>
      </c>
      <c r="AR70" s="429">
        <f t="shared" si="107"/>
        <v>109.04500000000002</v>
      </c>
      <c r="AS70" s="429">
        <f t="shared" si="107"/>
        <v>558.03500000000008</v>
      </c>
      <c r="AT70" s="430">
        <f t="shared" si="41"/>
        <v>5.1174744371589709</v>
      </c>
    </row>
    <row r="71" spans="1:46" s="380" customFormat="1" ht="15.75">
      <c r="A71" s="427" t="s">
        <v>80</v>
      </c>
      <c r="B71" s="428" t="s">
        <v>290</v>
      </c>
      <c r="C71" s="429">
        <v>73.364999999999995</v>
      </c>
      <c r="D71" s="429">
        <v>20</v>
      </c>
      <c r="E71" s="429">
        <v>150</v>
      </c>
      <c r="F71" s="430">
        <f t="shared" si="43"/>
        <v>7.5</v>
      </c>
      <c r="G71" s="429">
        <v>64.319999999999993</v>
      </c>
      <c r="H71" s="429">
        <v>38.19</v>
      </c>
      <c r="I71" s="429">
        <v>479.38499999999993</v>
      </c>
      <c r="J71" s="430">
        <f t="shared" si="63"/>
        <v>12.552631578947368</v>
      </c>
      <c r="K71" s="429">
        <v>197.4</v>
      </c>
      <c r="L71" s="429">
        <v>100.5</v>
      </c>
      <c r="M71" s="429">
        <v>251.25</v>
      </c>
      <c r="N71" s="430">
        <f t="shared" si="46"/>
        <v>2.5</v>
      </c>
      <c r="O71" s="429">
        <v>53.55</v>
      </c>
      <c r="P71" s="429">
        <v>33.6</v>
      </c>
      <c r="Q71" s="429">
        <v>263.55</v>
      </c>
      <c r="R71" s="430">
        <f t="shared" si="48"/>
        <v>7.84375</v>
      </c>
      <c r="S71" s="429">
        <v>43.05</v>
      </c>
      <c r="T71" s="429">
        <v>28.75</v>
      </c>
      <c r="U71" s="429">
        <v>303.75</v>
      </c>
      <c r="V71" s="430">
        <f t="shared" si="50"/>
        <v>10.565217391304348</v>
      </c>
      <c r="W71" s="429">
        <v>17.850000000000001</v>
      </c>
      <c r="X71" s="429">
        <v>10</v>
      </c>
      <c r="Y71" s="429">
        <v>63.75</v>
      </c>
      <c r="Z71" s="430">
        <f t="shared" si="86"/>
        <v>6.375</v>
      </c>
      <c r="AA71" s="429">
        <v>0</v>
      </c>
      <c r="AB71" s="429">
        <v>0</v>
      </c>
      <c r="AC71" s="429">
        <v>0</v>
      </c>
      <c r="AD71" s="430"/>
      <c r="AE71" s="429">
        <v>7.7</v>
      </c>
      <c r="AF71" s="429">
        <v>1.5</v>
      </c>
      <c r="AG71" s="429">
        <v>4.5</v>
      </c>
      <c r="AH71" s="430">
        <f t="shared" si="38"/>
        <v>3</v>
      </c>
      <c r="AI71" s="429">
        <v>0</v>
      </c>
      <c r="AJ71" s="429">
        <v>0</v>
      </c>
      <c r="AK71" s="429">
        <v>0</v>
      </c>
      <c r="AL71" s="430"/>
      <c r="AM71" s="429">
        <v>0</v>
      </c>
      <c r="AN71" s="429">
        <v>0</v>
      </c>
      <c r="AO71" s="429">
        <v>0</v>
      </c>
      <c r="AP71" s="430"/>
      <c r="AQ71" s="429">
        <f t="shared" si="107"/>
        <v>457.23500000000007</v>
      </c>
      <c r="AR71" s="429">
        <f t="shared" si="107"/>
        <v>232.54</v>
      </c>
      <c r="AS71" s="429">
        <f t="shared" si="107"/>
        <v>1516.1849999999999</v>
      </c>
      <c r="AT71" s="430">
        <f t="shared" si="41"/>
        <v>6.5201040681173135</v>
      </c>
    </row>
    <row r="72" spans="1:46" s="380" customFormat="1" ht="15.75">
      <c r="A72" s="427" t="s">
        <v>80</v>
      </c>
      <c r="B72" s="428" t="s">
        <v>283</v>
      </c>
      <c r="C72" s="429">
        <v>954.75</v>
      </c>
      <c r="D72" s="429">
        <v>330.75</v>
      </c>
      <c r="E72" s="429">
        <v>1653.75</v>
      </c>
      <c r="F72" s="430">
        <f t="shared" si="43"/>
        <v>5</v>
      </c>
      <c r="G72" s="429">
        <v>0</v>
      </c>
      <c r="H72" s="429">
        <v>0</v>
      </c>
      <c r="I72" s="429">
        <v>0</v>
      </c>
      <c r="J72" s="430"/>
      <c r="K72" s="429">
        <v>570</v>
      </c>
      <c r="L72" s="429">
        <v>127.5</v>
      </c>
      <c r="M72" s="429">
        <v>630</v>
      </c>
      <c r="N72" s="430">
        <f t="shared" si="46"/>
        <v>4.9411764705882355</v>
      </c>
      <c r="O72" s="429">
        <v>9.1999999999999993</v>
      </c>
      <c r="P72" s="429">
        <v>4.5999999999999996</v>
      </c>
      <c r="Q72" s="429">
        <v>6.8999999999999995</v>
      </c>
      <c r="R72" s="430">
        <f t="shared" si="48"/>
        <v>1.5</v>
      </c>
      <c r="S72" s="429">
        <v>0</v>
      </c>
      <c r="T72" s="429">
        <v>0</v>
      </c>
      <c r="U72" s="429">
        <v>0</v>
      </c>
      <c r="V72" s="430"/>
      <c r="W72" s="429">
        <v>0</v>
      </c>
      <c r="X72" s="429">
        <v>0</v>
      </c>
      <c r="Y72" s="429">
        <v>0</v>
      </c>
      <c r="Z72" s="430"/>
      <c r="AA72" s="429">
        <v>0</v>
      </c>
      <c r="AB72" s="429">
        <v>0</v>
      </c>
      <c r="AC72" s="429">
        <v>0</v>
      </c>
      <c r="AD72" s="430"/>
      <c r="AE72" s="429">
        <v>0</v>
      </c>
      <c r="AF72" s="429">
        <v>0</v>
      </c>
      <c r="AG72" s="429">
        <v>0</v>
      </c>
      <c r="AH72" s="430"/>
      <c r="AI72" s="429">
        <v>0</v>
      </c>
      <c r="AJ72" s="429">
        <v>0</v>
      </c>
      <c r="AK72" s="429">
        <v>0</v>
      </c>
      <c r="AL72" s="430"/>
      <c r="AM72" s="429">
        <v>0</v>
      </c>
      <c r="AN72" s="429">
        <v>0</v>
      </c>
      <c r="AO72" s="429">
        <v>0</v>
      </c>
      <c r="AP72" s="430"/>
      <c r="AQ72" s="429">
        <f t="shared" si="107"/>
        <v>1533.95</v>
      </c>
      <c r="AR72" s="429">
        <f t="shared" si="107"/>
        <v>462.85</v>
      </c>
      <c r="AS72" s="429">
        <f t="shared" si="107"/>
        <v>2290.65</v>
      </c>
      <c r="AT72" s="430">
        <f t="shared" si="41"/>
        <v>4.9490115588203523</v>
      </c>
    </row>
    <row r="73" spans="1:46" s="377" customFormat="1" ht="15.75">
      <c r="A73" s="427" t="s">
        <v>80</v>
      </c>
      <c r="B73" s="428" t="s">
        <v>286</v>
      </c>
      <c r="C73" s="429">
        <v>3658</v>
      </c>
      <c r="D73" s="429">
        <v>935</v>
      </c>
      <c r="E73" s="429">
        <v>6545</v>
      </c>
      <c r="F73" s="430">
        <f t="shared" si="43"/>
        <v>7</v>
      </c>
      <c r="G73" s="429">
        <v>45.225000000000001</v>
      </c>
      <c r="H73" s="429">
        <v>25.125</v>
      </c>
      <c r="I73" s="429">
        <v>150.75</v>
      </c>
      <c r="J73" s="430">
        <f t="shared" si="63"/>
        <v>6</v>
      </c>
      <c r="K73" s="429">
        <v>270</v>
      </c>
      <c r="L73" s="429">
        <v>184</v>
      </c>
      <c r="M73" s="429">
        <v>736</v>
      </c>
      <c r="N73" s="430">
        <f t="shared" si="46"/>
        <v>4</v>
      </c>
      <c r="O73" s="429">
        <v>28.75</v>
      </c>
      <c r="P73" s="429">
        <v>25.125</v>
      </c>
      <c r="Q73" s="429">
        <v>100.5</v>
      </c>
      <c r="R73" s="430">
        <f t="shared" si="48"/>
        <v>4</v>
      </c>
      <c r="S73" s="429">
        <v>87.125</v>
      </c>
      <c r="T73" s="429">
        <v>51.75</v>
      </c>
      <c r="U73" s="429">
        <v>310.5</v>
      </c>
      <c r="V73" s="430">
        <f t="shared" si="50"/>
        <v>6</v>
      </c>
      <c r="W73" s="429">
        <v>51.75</v>
      </c>
      <c r="X73" s="429">
        <v>28.75</v>
      </c>
      <c r="Y73" s="429">
        <v>178.25</v>
      </c>
      <c r="Z73" s="430">
        <f t="shared" si="86"/>
        <v>6.2</v>
      </c>
      <c r="AA73" s="429">
        <v>0</v>
      </c>
      <c r="AB73" s="429">
        <v>0</v>
      </c>
      <c r="AC73" s="429">
        <v>0</v>
      </c>
      <c r="AD73" s="430"/>
      <c r="AE73" s="429">
        <v>0</v>
      </c>
      <c r="AF73" s="429">
        <v>0</v>
      </c>
      <c r="AG73" s="429">
        <v>0</v>
      </c>
      <c r="AH73" s="430"/>
      <c r="AI73" s="429">
        <v>0</v>
      </c>
      <c r="AJ73" s="429">
        <v>0</v>
      </c>
      <c r="AK73" s="429">
        <v>0</v>
      </c>
      <c r="AL73" s="430"/>
      <c r="AM73" s="429">
        <v>0</v>
      </c>
      <c r="AN73" s="429">
        <v>0</v>
      </c>
      <c r="AO73" s="429">
        <v>0</v>
      </c>
      <c r="AP73" s="430"/>
      <c r="AQ73" s="429">
        <f t="shared" si="107"/>
        <v>4140.8500000000004</v>
      </c>
      <c r="AR73" s="429">
        <f t="shared" si="107"/>
        <v>1249.75</v>
      </c>
      <c r="AS73" s="429">
        <f t="shared" si="107"/>
        <v>8021</v>
      </c>
      <c r="AT73" s="430">
        <f t="shared" si="41"/>
        <v>6.4180836167233446</v>
      </c>
    </row>
    <row r="74" spans="1:46" s="441" customFormat="1" ht="15.75">
      <c r="A74" s="427" t="s">
        <v>80</v>
      </c>
      <c r="B74" s="428" t="s">
        <v>284</v>
      </c>
      <c r="C74" s="429">
        <v>937</v>
      </c>
      <c r="D74" s="429">
        <v>392.5</v>
      </c>
      <c r="E74" s="429">
        <v>2747.5</v>
      </c>
      <c r="F74" s="430">
        <f t="shared" si="43"/>
        <v>7</v>
      </c>
      <c r="G74" s="429">
        <v>0</v>
      </c>
      <c r="H74" s="429">
        <v>0</v>
      </c>
      <c r="I74" s="429">
        <v>0</v>
      </c>
      <c r="J74" s="430"/>
      <c r="K74" s="429">
        <v>207.9</v>
      </c>
      <c r="L74" s="429">
        <v>71.400000000000006</v>
      </c>
      <c r="M74" s="429">
        <v>285.60000000000002</v>
      </c>
      <c r="N74" s="430">
        <f t="shared" si="46"/>
        <v>4</v>
      </c>
      <c r="O74" s="429">
        <v>23.1</v>
      </c>
      <c r="P74" s="429">
        <v>18.899999999999999</v>
      </c>
      <c r="Q74" s="429">
        <v>94.5</v>
      </c>
      <c r="R74" s="430">
        <f t="shared" si="48"/>
        <v>5</v>
      </c>
      <c r="S74" s="429">
        <v>21</v>
      </c>
      <c r="T74" s="429">
        <v>14.4</v>
      </c>
      <c r="U74" s="429">
        <v>57.6</v>
      </c>
      <c r="V74" s="430">
        <f t="shared" si="50"/>
        <v>4</v>
      </c>
      <c r="W74" s="429">
        <v>0</v>
      </c>
      <c r="X74" s="429">
        <v>0</v>
      </c>
      <c r="Y74" s="429">
        <v>0</v>
      </c>
      <c r="Z74" s="430"/>
      <c r="AA74" s="429">
        <v>3.0150000000000001</v>
      </c>
      <c r="AB74" s="429">
        <v>1.0049999999999999</v>
      </c>
      <c r="AC74" s="429">
        <v>4.0199999999999996</v>
      </c>
      <c r="AD74" s="430">
        <f t="shared" si="37"/>
        <v>4</v>
      </c>
      <c r="AE74" s="429">
        <v>0</v>
      </c>
      <c r="AF74" s="429">
        <v>0</v>
      </c>
      <c r="AG74" s="429">
        <v>0</v>
      </c>
      <c r="AH74" s="430"/>
      <c r="AI74" s="429">
        <v>0</v>
      </c>
      <c r="AJ74" s="429">
        <v>0</v>
      </c>
      <c r="AK74" s="429">
        <v>0</v>
      </c>
      <c r="AL74" s="430"/>
      <c r="AM74" s="429">
        <v>0</v>
      </c>
      <c r="AN74" s="429">
        <v>0</v>
      </c>
      <c r="AO74" s="429">
        <v>0</v>
      </c>
      <c r="AP74" s="430"/>
      <c r="AQ74" s="429">
        <f t="shared" si="107"/>
        <v>1192.0150000000001</v>
      </c>
      <c r="AR74" s="429">
        <f t="shared" si="107"/>
        <v>498.20499999999993</v>
      </c>
      <c r="AS74" s="429">
        <f t="shared" si="107"/>
        <v>3189.22</v>
      </c>
      <c r="AT74" s="430">
        <f t="shared" si="41"/>
        <v>6.401421101755302</v>
      </c>
    </row>
    <row r="75" spans="1:46" s="435" customFormat="1" ht="15.75">
      <c r="A75" s="427" t="s">
        <v>80</v>
      </c>
      <c r="B75" s="428" t="s">
        <v>285</v>
      </c>
      <c r="C75" s="429">
        <v>514.5</v>
      </c>
      <c r="D75" s="429">
        <v>199.5</v>
      </c>
      <c r="E75" s="429">
        <v>1396.5</v>
      </c>
      <c r="F75" s="430">
        <f t="shared" si="43"/>
        <v>7</v>
      </c>
      <c r="G75" s="429">
        <v>12.06</v>
      </c>
      <c r="H75" s="429">
        <v>8.0399999999999991</v>
      </c>
      <c r="I75" s="429">
        <v>56.279999999999994</v>
      </c>
      <c r="J75" s="430">
        <f t="shared" si="63"/>
        <v>7</v>
      </c>
      <c r="K75" s="429">
        <v>141.9</v>
      </c>
      <c r="L75" s="429">
        <v>48.375</v>
      </c>
      <c r="M75" s="429">
        <v>222.52499999999998</v>
      </c>
      <c r="N75" s="430">
        <f t="shared" si="46"/>
        <v>4.5999999999999996</v>
      </c>
      <c r="O75" s="429">
        <v>8.75</v>
      </c>
      <c r="P75" s="429">
        <v>5</v>
      </c>
      <c r="Q75" s="429">
        <v>30</v>
      </c>
      <c r="R75" s="430">
        <f t="shared" si="48"/>
        <v>6</v>
      </c>
      <c r="S75" s="429">
        <v>18.899999999999999</v>
      </c>
      <c r="T75" s="429">
        <v>15.75</v>
      </c>
      <c r="U75" s="429">
        <v>103.94999999999999</v>
      </c>
      <c r="V75" s="430">
        <f t="shared" si="50"/>
        <v>6.6</v>
      </c>
      <c r="W75" s="429">
        <v>3.0150000000000001</v>
      </c>
      <c r="X75" s="429">
        <v>2.0099999999999998</v>
      </c>
      <c r="Y75" s="429">
        <v>14.069999999999999</v>
      </c>
      <c r="Z75" s="430">
        <f t="shared" si="86"/>
        <v>7</v>
      </c>
      <c r="AA75" s="429">
        <v>0</v>
      </c>
      <c r="AB75" s="429">
        <v>0</v>
      </c>
      <c r="AC75" s="429">
        <v>0</v>
      </c>
      <c r="AD75" s="430"/>
      <c r="AE75" s="429">
        <v>0</v>
      </c>
      <c r="AF75" s="429">
        <v>0</v>
      </c>
      <c r="AG75" s="429">
        <v>0</v>
      </c>
      <c r="AH75" s="430"/>
      <c r="AI75" s="429">
        <v>0</v>
      </c>
      <c r="AJ75" s="429">
        <v>0</v>
      </c>
      <c r="AK75" s="429">
        <v>0</v>
      </c>
      <c r="AL75" s="430"/>
      <c r="AM75" s="429">
        <v>0</v>
      </c>
      <c r="AN75" s="429">
        <v>0</v>
      </c>
      <c r="AO75" s="429">
        <v>0</v>
      </c>
      <c r="AP75" s="430"/>
      <c r="AQ75" s="429">
        <f t="shared" si="107"/>
        <v>699.12499999999989</v>
      </c>
      <c r="AR75" s="429">
        <f t="shared" si="107"/>
        <v>278.67499999999995</v>
      </c>
      <c r="AS75" s="429">
        <f t="shared" si="107"/>
        <v>1823.3249999999998</v>
      </c>
      <c r="AT75" s="430">
        <f t="shared" si="41"/>
        <v>6.5428366376603577</v>
      </c>
    </row>
    <row r="76" spans="1:46" s="435" customFormat="1" ht="15.75">
      <c r="A76" s="427" t="s">
        <v>80</v>
      </c>
      <c r="B76" s="428" t="s">
        <v>291</v>
      </c>
      <c r="C76" s="429">
        <v>15</v>
      </c>
      <c r="D76" s="429">
        <v>5</v>
      </c>
      <c r="E76" s="429">
        <v>25</v>
      </c>
      <c r="F76" s="430">
        <f t="shared" si="43"/>
        <v>5</v>
      </c>
      <c r="G76" s="429">
        <v>40.200000000000003</v>
      </c>
      <c r="H76" s="429">
        <v>31.155000000000001</v>
      </c>
      <c r="I76" s="429">
        <v>84.42</v>
      </c>
      <c r="J76" s="430">
        <f t="shared" si="63"/>
        <v>2.7096774193548385</v>
      </c>
      <c r="K76" s="429">
        <v>49.244999999999997</v>
      </c>
      <c r="L76" s="429">
        <v>49.244999999999997</v>
      </c>
      <c r="M76" s="429">
        <v>103.51499999999999</v>
      </c>
      <c r="N76" s="430">
        <f t="shared" si="46"/>
        <v>2.1020408163265305</v>
      </c>
      <c r="O76" s="429">
        <v>40.950000000000003</v>
      </c>
      <c r="P76" s="429">
        <v>31.5</v>
      </c>
      <c r="Q76" s="429">
        <v>86.100000000000009</v>
      </c>
      <c r="R76" s="430">
        <f t="shared" si="48"/>
        <v>2.7333333333333334</v>
      </c>
      <c r="S76" s="429">
        <v>15.75</v>
      </c>
      <c r="T76" s="429">
        <v>15.074999999999999</v>
      </c>
      <c r="U76" s="429">
        <v>135.67499999999998</v>
      </c>
      <c r="V76" s="430">
        <f t="shared" si="50"/>
        <v>9</v>
      </c>
      <c r="W76" s="429">
        <v>0</v>
      </c>
      <c r="X76" s="429">
        <v>0</v>
      </c>
      <c r="Y76" s="429">
        <v>0</v>
      </c>
      <c r="Z76" s="430"/>
      <c r="AA76" s="429">
        <v>0</v>
      </c>
      <c r="AB76" s="429">
        <v>0</v>
      </c>
      <c r="AC76" s="429">
        <v>0</v>
      </c>
      <c r="AD76" s="430"/>
      <c r="AE76" s="429">
        <v>3.0150000000000001</v>
      </c>
      <c r="AF76" s="429">
        <v>2.1</v>
      </c>
      <c r="AG76" s="429">
        <v>9.4500000000000011</v>
      </c>
      <c r="AH76" s="430">
        <f t="shared" si="38"/>
        <v>4.5</v>
      </c>
      <c r="AI76" s="429">
        <v>0</v>
      </c>
      <c r="AJ76" s="429">
        <v>0</v>
      </c>
      <c r="AK76" s="429">
        <v>0</v>
      </c>
      <c r="AL76" s="430"/>
      <c r="AM76" s="429">
        <v>0</v>
      </c>
      <c r="AN76" s="429">
        <v>0</v>
      </c>
      <c r="AO76" s="429">
        <v>0</v>
      </c>
      <c r="AP76" s="430"/>
      <c r="AQ76" s="429">
        <f t="shared" si="107"/>
        <v>164.15999999999997</v>
      </c>
      <c r="AR76" s="429">
        <f t="shared" si="107"/>
        <v>134.07499999999999</v>
      </c>
      <c r="AS76" s="429">
        <f t="shared" si="107"/>
        <v>444.16</v>
      </c>
      <c r="AT76" s="430">
        <f t="shared" si="41"/>
        <v>3.312772701845982</v>
      </c>
    </row>
    <row r="77" spans="1:46" s="434" customFormat="1" ht="15.75">
      <c r="A77" s="324"/>
      <c r="B77" s="432" t="s">
        <v>520</v>
      </c>
      <c r="C77" s="433">
        <f>SUM(C67:C76)</f>
        <v>7171.91</v>
      </c>
      <c r="D77" s="433">
        <f>SUM(D67:D76)</f>
        <v>2273.65</v>
      </c>
      <c r="E77" s="433">
        <f>SUM(E67:E76)</f>
        <v>14886.230327868852</v>
      </c>
      <c r="F77" s="430">
        <f t="shared" si="43"/>
        <v>6.5472831473044888</v>
      </c>
      <c r="G77" s="433">
        <f t="shared" ref="G77:I77" si="109">SUM(G67:G76)</f>
        <v>250.64699999999999</v>
      </c>
      <c r="H77" s="433">
        <f t="shared" si="109"/>
        <v>149.946</v>
      </c>
      <c r="I77" s="433">
        <f t="shared" si="109"/>
        <v>1180.7142000000001</v>
      </c>
      <c r="J77" s="430">
        <f t="shared" si="63"/>
        <v>7.8742627345844509</v>
      </c>
      <c r="K77" s="433">
        <f t="shared" ref="K77:M77" si="110">SUM(K67:K76)</f>
        <v>2335.5150000000003</v>
      </c>
      <c r="L77" s="433">
        <f t="shared" si="110"/>
        <v>925.52</v>
      </c>
      <c r="M77" s="433">
        <f t="shared" si="110"/>
        <v>3608.44</v>
      </c>
      <c r="N77" s="430">
        <f t="shared" si="46"/>
        <v>3.8988244446365288</v>
      </c>
      <c r="O77" s="433">
        <f t="shared" ref="O77:Q77" si="111">SUM(O67:O76)</f>
        <v>285.83999999999997</v>
      </c>
      <c r="P77" s="433">
        <f t="shared" si="111"/>
        <v>225.06</v>
      </c>
      <c r="Q77" s="433">
        <f t="shared" si="111"/>
        <v>1251.3096</v>
      </c>
      <c r="R77" s="430">
        <f t="shared" si="48"/>
        <v>5.5598933617701949</v>
      </c>
      <c r="S77" s="433">
        <f t="shared" ref="S77:U77" si="112">SUM(S67:S76)</f>
        <v>275.15899999999999</v>
      </c>
      <c r="T77" s="433">
        <f t="shared" si="112"/>
        <v>191.13499999999999</v>
      </c>
      <c r="U77" s="433">
        <f t="shared" si="112"/>
        <v>1312.4690000000001</v>
      </c>
      <c r="V77" s="430">
        <f t="shared" si="50"/>
        <v>6.8667120098359806</v>
      </c>
      <c r="W77" s="433">
        <f t="shared" ref="W77:Y77" si="113">SUM(W67:W76)</f>
        <v>100.13000000000001</v>
      </c>
      <c r="X77" s="433">
        <f t="shared" si="113"/>
        <v>61.019999999999996</v>
      </c>
      <c r="Y77" s="433">
        <f t="shared" si="113"/>
        <v>365.33499999999998</v>
      </c>
      <c r="Z77" s="430">
        <f t="shared" ref="Z77" si="114">Y77/X77</f>
        <v>5.9871353654539492</v>
      </c>
      <c r="AA77" s="433">
        <f t="shared" ref="AA77:AC77" si="115">SUM(AA67:AA76)</f>
        <v>18.893999999999998</v>
      </c>
      <c r="AB77" s="433">
        <f t="shared" si="115"/>
        <v>8.4420000000000002</v>
      </c>
      <c r="AC77" s="433">
        <f t="shared" si="115"/>
        <v>41.003999999999991</v>
      </c>
      <c r="AD77" s="430">
        <f t="shared" ref="AD77" si="116">AC77/AB77</f>
        <v>4.8571428571428559</v>
      </c>
      <c r="AE77" s="433">
        <f t="shared" ref="AE77:AG77" si="117">SUM(AE67:AE76)</f>
        <v>58.631</v>
      </c>
      <c r="AF77" s="433">
        <f t="shared" si="117"/>
        <v>25.620000000000005</v>
      </c>
      <c r="AG77" s="433">
        <f t="shared" si="117"/>
        <v>152.42999999999998</v>
      </c>
      <c r="AH77" s="430">
        <f t="shared" si="38"/>
        <v>5.9496487119437917</v>
      </c>
      <c r="AI77" s="433">
        <f t="shared" ref="AI77:AK77" si="118">SUM(AI67:AI76)</f>
        <v>0</v>
      </c>
      <c r="AJ77" s="433">
        <f t="shared" si="118"/>
        <v>0</v>
      </c>
      <c r="AK77" s="433">
        <f t="shared" si="118"/>
        <v>0</v>
      </c>
      <c r="AL77" s="430"/>
      <c r="AM77" s="433">
        <f t="shared" ref="AM77:AO77" si="119">SUM(AM67:AM76)</f>
        <v>7.02</v>
      </c>
      <c r="AN77" s="433">
        <f t="shared" si="119"/>
        <v>1</v>
      </c>
      <c r="AO77" s="433">
        <f t="shared" si="119"/>
        <v>1.5</v>
      </c>
      <c r="AP77" s="430">
        <f t="shared" ref="AP77" si="120">AO77/AN77</f>
        <v>1.5</v>
      </c>
      <c r="AQ77" s="433">
        <f t="shared" ref="AQ77:AS77" si="121">SUM(AQ67:AQ76)</f>
        <v>10503.745999999999</v>
      </c>
      <c r="AR77" s="433">
        <f t="shared" si="121"/>
        <v>3861.393</v>
      </c>
      <c r="AS77" s="433">
        <f t="shared" si="121"/>
        <v>22799.432127868851</v>
      </c>
      <c r="AT77" s="430">
        <f t="shared" si="41"/>
        <v>5.9044578285268683</v>
      </c>
    </row>
    <row r="78" spans="1:46" ht="15.75">
      <c r="A78" s="295" t="s">
        <v>118</v>
      </c>
      <c r="B78" s="445" t="s">
        <v>293</v>
      </c>
      <c r="C78" s="429">
        <v>201</v>
      </c>
      <c r="D78" s="429">
        <v>92</v>
      </c>
      <c r="E78" s="429">
        <v>488.75</v>
      </c>
      <c r="F78" s="430">
        <f t="shared" si="43"/>
        <v>5.3125</v>
      </c>
      <c r="G78" s="429">
        <v>26.25</v>
      </c>
      <c r="H78" s="429">
        <v>15.75</v>
      </c>
      <c r="I78" s="429">
        <v>181.125</v>
      </c>
      <c r="J78" s="430">
        <f t="shared" si="63"/>
        <v>11.5</v>
      </c>
      <c r="K78" s="429">
        <v>175</v>
      </c>
      <c r="L78" s="429">
        <v>30</v>
      </c>
      <c r="M78" s="429">
        <v>90</v>
      </c>
      <c r="N78" s="430">
        <f t="shared" si="46"/>
        <v>3</v>
      </c>
      <c r="O78" s="429">
        <v>21</v>
      </c>
      <c r="P78" s="429">
        <v>8.4</v>
      </c>
      <c r="Q78" s="429">
        <v>75.600000000000009</v>
      </c>
      <c r="R78" s="430">
        <f t="shared" si="48"/>
        <v>9</v>
      </c>
      <c r="S78" s="429">
        <v>15.75</v>
      </c>
      <c r="T78" s="429">
        <v>11.5</v>
      </c>
      <c r="U78" s="429">
        <v>74.75</v>
      </c>
      <c r="V78" s="430">
        <f t="shared" si="50"/>
        <v>6.5</v>
      </c>
      <c r="W78" s="429">
        <v>5.0250000000000004</v>
      </c>
      <c r="X78" s="429">
        <v>3.0150000000000001</v>
      </c>
      <c r="Y78" s="429">
        <v>21.105</v>
      </c>
      <c r="Z78" s="430">
        <f t="shared" si="86"/>
        <v>7</v>
      </c>
      <c r="AA78" s="429">
        <v>1.0049999999999999</v>
      </c>
      <c r="AB78" s="429">
        <v>0</v>
      </c>
      <c r="AC78" s="429">
        <v>0</v>
      </c>
      <c r="AD78" s="430"/>
      <c r="AE78" s="429">
        <v>5.0250000000000004</v>
      </c>
      <c r="AF78" s="429">
        <v>3.0150000000000001</v>
      </c>
      <c r="AG78" s="429">
        <v>15.075000000000001</v>
      </c>
      <c r="AH78" s="430">
        <f t="shared" si="38"/>
        <v>5</v>
      </c>
      <c r="AI78" s="429">
        <v>2.0099999999999998</v>
      </c>
      <c r="AJ78" s="429">
        <v>0</v>
      </c>
      <c r="AK78" s="429">
        <v>0</v>
      </c>
      <c r="AL78" s="430"/>
      <c r="AM78" s="429">
        <v>2.0099999999999998</v>
      </c>
      <c r="AN78" s="429">
        <v>0</v>
      </c>
      <c r="AO78" s="429">
        <v>0</v>
      </c>
      <c r="AP78" s="430"/>
      <c r="AQ78" s="429">
        <f t="shared" ref="AQ78:AS86" si="122">C78+G78+K78+O78+S78+W78+AA78+AE78+AI78+AM78</f>
        <v>454.07499999999993</v>
      </c>
      <c r="AR78" s="429">
        <f t="shared" si="122"/>
        <v>163.67999999999998</v>
      </c>
      <c r="AS78" s="429">
        <f t="shared" si="122"/>
        <v>946.40500000000009</v>
      </c>
      <c r="AT78" s="430">
        <f t="shared" si="41"/>
        <v>5.7820442326490724</v>
      </c>
    </row>
    <row r="79" spans="1:46" ht="15.75">
      <c r="A79" s="295" t="s">
        <v>118</v>
      </c>
      <c r="B79" s="445" t="s">
        <v>294</v>
      </c>
      <c r="C79" s="429">
        <v>283.25</v>
      </c>
      <c r="D79" s="429">
        <v>194.25</v>
      </c>
      <c r="E79" s="429">
        <v>971.25</v>
      </c>
      <c r="F79" s="430">
        <f t="shared" si="43"/>
        <v>5</v>
      </c>
      <c r="G79" s="429">
        <v>99.75</v>
      </c>
      <c r="H79" s="429">
        <v>66.150000000000006</v>
      </c>
      <c r="I79" s="429">
        <v>606.9</v>
      </c>
      <c r="J79" s="430">
        <f t="shared" si="63"/>
        <v>9.174603174603174</v>
      </c>
      <c r="K79" s="429">
        <v>195.97499999999999</v>
      </c>
      <c r="L79" s="429">
        <v>48.24</v>
      </c>
      <c r="M79" s="429">
        <v>269.33999999999997</v>
      </c>
      <c r="N79" s="430">
        <f t="shared" si="46"/>
        <v>5.5833333333333321</v>
      </c>
      <c r="O79" s="429">
        <v>71.400000000000006</v>
      </c>
      <c r="P79" s="429">
        <v>47.25</v>
      </c>
      <c r="Q79" s="429">
        <v>367.5</v>
      </c>
      <c r="R79" s="430">
        <f t="shared" si="48"/>
        <v>7.7777777777777777</v>
      </c>
      <c r="S79" s="429">
        <v>42</v>
      </c>
      <c r="T79" s="429">
        <v>35.65</v>
      </c>
      <c r="U79" s="429">
        <v>270.25</v>
      </c>
      <c r="V79" s="430">
        <f t="shared" si="50"/>
        <v>7.580645161290323</v>
      </c>
      <c r="W79" s="429">
        <v>1.0049999999999999</v>
      </c>
      <c r="X79" s="429">
        <v>0.50249999999999995</v>
      </c>
      <c r="Y79" s="429">
        <v>3.5174999999999996</v>
      </c>
      <c r="Z79" s="430">
        <f t="shared" si="86"/>
        <v>7</v>
      </c>
      <c r="AA79" s="429">
        <v>1.0049999999999999</v>
      </c>
      <c r="AB79" s="429">
        <v>0.50249999999999995</v>
      </c>
      <c r="AC79" s="429">
        <v>3.0149999999999997</v>
      </c>
      <c r="AD79" s="430">
        <f t="shared" si="37"/>
        <v>6</v>
      </c>
      <c r="AE79" s="429">
        <v>1.0049999999999999</v>
      </c>
      <c r="AF79" s="429">
        <v>0</v>
      </c>
      <c r="AG79" s="429">
        <v>0</v>
      </c>
      <c r="AH79" s="430"/>
      <c r="AI79" s="429">
        <v>0</v>
      </c>
      <c r="AJ79" s="429">
        <v>0</v>
      </c>
      <c r="AK79" s="429">
        <v>0</v>
      </c>
      <c r="AL79" s="430"/>
      <c r="AM79" s="429">
        <v>0.50249999999999995</v>
      </c>
      <c r="AN79" s="429">
        <v>0</v>
      </c>
      <c r="AO79" s="429">
        <v>0</v>
      </c>
      <c r="AP79" s="430"/>
      <c r="AQ79" s="429">
        <f t="shared" si="122"/>
        <v>695.89250000000004</v>
      </c>
      <c r="AR79" s="429">
        <f t="shared" si="122"/>
        <v>392.54499999999996</v>
      </c>
      <c r="AS79" s="429">
        <f t="shared" si="122"/>
        <v>2491.7724999999996</v>
      </c>
      <c r="AT79" s="430">
        <f t="shared" si="41"/>
        <v>6.3477372021042173</v>
      </c>
    </row>
    <row r="80" spans="1:46" ht="15.75">
      <c r="A80" s="295" t="s">
        <v>118</v>
      </c>
      <c r="B80" s="445" t="s">
        <v>295</v>
      </c>
      <c r="C80" s="429">
        <v>112.8</v>
      </c>
      <c r="D80" s="429">
        <v>61.6</v>
      </c>
      <c r="E80" s="429">
        <v>308</v>
      </c>
      <c r="F80" s="430">
        <f t="shared" si="43"/>
        <v>5</v>
      </c>
      <c r="G80" s="429">
        <v>24.2</v>
      </c>
      <c r="H80" s="429">
        <v>19.8</v>
      </c>
      <c r="I80" s="429">
        <v>243.54000000000002</v>
      </c>
      <c r="J80" s="430">
        <f t="shared" si="63"/>
        <v>12.3</v>
      </c>
      <c r="K80" s="429">
        <v>162.81</v>
      </c>
      <c r="L80" s="429">
        <v>54.27</v>
      </c>
      <c r="M80" s="429">
        <v>336.47400000000005</v>
      </c>
      <c r="N80" s="430">
        <f t="shared" si="46"/>
        <v>6.2</v>
      </c>
      <c r="O80" s="429">
        <v>36.75</v>
      </c>
      <c r="P80" s="429">
        <v>26.25</v>
      </c>
      <c r="Q80" s="429">
        <v>183.75</v>
      </c>
      <c r="R80" s="430">
        <f t="shared" si="48"/>
        <v>7</v>
      </c>
      <c r="S80" s="429">
        <v>11.55</v>
      </c>
      <c r="T80" s="429">
        <v>10.35</v>
      </c>
      <c r="U80" s="429">
        <v>108.675</v>
      </c>
      <c r="V80" s="430">
        <f t="shared" si="50"/>
        <v>10.5</v>
      </c>
      <c r="W80" s="429">
        <v>3.0150000000000001</v>
      </c>
      <c r="X80" s="429">
        <v>2.0099999999999998</v>
      </c>
      <c r="Y80" s="429">
        <v>18.692999999999998</v>
      </c>
      <c r="Z80" s="430">
        <f t="shared" si="86"/>
        <v>9.3000000000000007</v>
      </c>
      <c r="AA80" s="429">
        <v>5</v>
      </c>
      <c r="AB80" s="429">
        <v>2.5</v>
      </c>
      <c r="AC80" s="429">
        <v>17.5</v>
      </c>
      <c r="AD80" s="430">
        <f t="shared" si="37"/>
        <v>7</v>
      </c>
      <c r="AE80" s="429">
        <v>7.0350000000000001</v>
      </c>
      <c r="AF80" s="429">
        <v>3.0150000000000001</v>
      </c>
      <c r="AG80" s="429">
        <v>22.11</v>
      </c>
      <c r="AH80" s="430">
        <f t="shared" si="38"/>
        <v>7.333333333333333</v>
      </c>
      <c r="AI80" s="429">
        <v>0</v>
      </c>
      <c r="AJ80" s="429">
        <v>0</v>
      </c>
      <c r="AK80" s="429">
        <v>0</v>
      </c>
      <c r="AL80" s="430"/>
      <c r="AM80" s="429">
        <v>0</v>
      </c>
      <c r="AN80" s="429">
        <v>0</v>
      </c>
      <c r="AO80" s="429">
        <v>0</v>
      </c>
      <c r="AP80" s="430"/>
      <c r="AQ80" s="429">
        <f t="shared" si="122"/>
        <v>363.16</v>
      </c>
      <c r="AR80" s="429">
        <f t="shared" si="122"/>
        <v>179.79499999999999</v>
      </c>
      <c r="AS80" s="429">
        <f t="shared" si="122"/>
        <v>1238.742</v>
      </c>
      <c r="AT80" s="430">
        <f t="shared" si="41"/>
        <v>6.8897466559136795</v>
      </c>
    </row>
    <row r="81" spans="1:47" ht="15.75">
      <c r="A81" s="295" t="s">
        <v>118</v>
      </c>
      <c r="B81" s="445" t="s">
        <v>296</v>
      </c>
      <c r="C81" s="429">
        <v>10.854000000000001</v>
      </c>
      <c r="D81" s="429">
        <v>6.633</v>
      </c>
      <c r="E81" s="429">
        <v>26.532</v>
      </c>
      <c r="F81" s="430">
        <f t="shared" si="43"/>
        <v>4</v>
      </c>
      <c r="G81" s="429">
        <v>79.38</v>
      </c>
      <c r="H81" s="429">
        <v>54.6</v>
      </c>
      <c r="I81" s="429">
        <v>518.70000000000005</v>
      </c>
      <c r="J81" s="430">
        <f t="shared" si="63"/>
        <v>9.5</v>
      </c>
      <c r="K81" s="429">
        <v>194.97</v>
      </c>
      <c r="L81" s="429">
        <v>39.195</v>
      </c>
      <c r="M81" s="429">
        <v>124.61999999999999</v>
      </c>
      <c r="N81" s="430">
        <f t="shared" si="46"/>
        <v>3.1794871794871793</v>
      </c>
      <c r="O81" s="429">
        <v>43.05</v>
      </c>
      <c r="P81" s="429">
        <v>27.3</v>
      </c>
      <c r="Q81" s="429">
        <v>191.1</v>
      </c>
      <c r="R81" s="430">
        <f t="shared" si="48"/>
        <v>7</v>
      </c>
      <c r="S81" s="429">
        <v>22.05</v>
      </c>
      <c r="T81" s="429">
        <v>17.25</v>
      </c>
      <c r="U81" s="429">
        <v>112.125</v>
      </c>
      <c r="V81" s="430">
        <f t="shared" si="50"/>
        <v>6.5</v>
      </c>
      <c r="W81" s="429">
        <v>11.055</v>
      </c>
      <c r="X81" s="429">
        <v>5</v>
      </c>
      <c r="Y81" s="429">
        <v>30</v>
      </c>
      <c r="Z81" s="430">
        <f t="shared" si="86"/>
        <v>6</v>
      </c>
      <c r="AA81" s="429">
        <v>3.0150000000000001</v>
      </c>
      <c r="AB81" s="429">
        <v>1.0049999999999999</v>
      </c>
      <c r="AC81" s="429">
        <v>5.0249999999999995</v>
      </c>
      <c r="AD81" s="430">
        <f t="shared" si="37"/>
        <v>5</v>
      </c>
      <c r="AE81" s="429">
        <v>6.03</v>
      </c>
      <c r="AF81" s="429">
        <v>3.0150000000000001</v>
      </c>
      <c r="AG81" s="429">
        <v>13.567500000000001</v>
      </c>
      <c r="AH81" s="430">
        <f t="shared" si="38"/>
        <v>4.5</v>
      </c>
      <c r="AI81" s="429">
        <v>3.0150000000000001</v>
      </c>
      <c r="AJ81" s="429">
        <v>1.0049999999999999</v>
      </c>
      <c r="AK81" s="429">
        <v>7.0349999999999993</v>
      </c>
      <c r="AL81" s="430">
        <f t="shared" ref="AL81:AL84" si="123">AK81/AJ81</f>
        <v>7</v>
      </c>
      <c r="AM81" s="429">
        <v>0.50249999999999995</v>
      </c>
      <c r="AN81" s="429">
        <v>0</v>
      </c>
      <c r="AO81" s="429">
        <v>0</v>
      </c>
      <c r="AP81" s="430"/>
      <c r="AQ81" s="429">
        <f t="shared" si="122"/>
        <v>373.92149999999998</v>
      </c>
      <c r="AR81" s="429">
        <f t="shared" si="122"/>
        <v>155.00299999999999</v>
      </c>
      <c r="AS81" s="429">
        <f t="shared" si="122"/>
        <v>1028.7045000000001</v>
      </c>
      <c r="AT81" s="430">
        <f t="shared" si="41"/>
        <v>6.6366747740366323</v>
      </c>
    </row>
    <row r="82" spans="1:47" ht="15.75">
      <c r="A82" s="295" t="s">
        <v>118</v>
      </c>
      <c r="B82" s="445" t="s">
        <v>297</v>
      </c>
      <c r="C82" s="429">
        <v>67.650000000000006</v>
      </c>
      <c r="D82" s="429">
        <v>31.774999999999999</v>
      </c>
      <c r="E82" s="429">
        <v>158.875</v>
      </c>
      <c r="F82" s="430">
        <f t="shared" si="43"/>
        <v>5</v>
      </c>
      <c r="G82" s="429">
        <v>55.65</v>
      </c>
      <c r="H82" s="429">
        <v>42</v>
      </c>
      <c r="I82" s="429">
        <v>315</v>
      </c>
      <c r="J82" s="430">
        <f t="shared" si="63"/>
        <v>7.5</v>
      </c>
      <c r="K82" s="429">
        <v>202.005</v>
      </c>
      <c r="L82" s="429">
        <v>112.56</v>
      </c>
      <c r="M82" s="429">
        <v>281.39999999999998</v>
      </c>
      <c r="N82" s="430">
        <f t="shared" si="46"/>
        <v>2.4999999999999996</v>
      </c>
      <c r="O82" s="429">
        <v>44.1</v>
      </c>
      <c r="P82" s="429">
        <v>39.375</v>
      </c>
      <c r="Q82" s="429">
        <v>236.25</v>
      </c>
      <c r="R82" s="430">
        <f t="shared" si="48"/>
        <v>6</v>
      </c>
      <c r="S82" s="429">
        <v>27.3</v>
      </c>
      <c r="T82" s="429">
        <v>21.524999999999999</v>
      </c>
      <c r="U82" s="429">
        <v>139.91249999999999</v>
      </c>
      <c r="V82" s="430">
        <f t="shared" si="50"/>
        <v>6.5</v>
      </c>
      <c r="W82" s="429">
        <v>16.079999999999998</v>
      </c>
      <c r="X82" s="429">
        <v>12.5</v>
      </c>
      <c r="Y82" s="429">
        <v>103.125</v>
      </c>
      <c r="Z82" s="430">
        <f t="shared" si="86"/>
        <v>8.25</v>
      </c>
      <c r="AA82" s="429">
        <v>1.0049999999999999</v>
      </c>
      <c r="AB82" s="429">
        <v>0.50249999999999995</v>
      </c>
      <c r="AC82" s="429">
        <v>3.0149999999999997</v>
      </c>
      <c r="AD82" s="430">
        <f t="shared" si="37"/>
        <v>6</v>
      </c>
      <c r="AE82" s="429">
        <v>5.0250000000000004</v>
      </c>
      <c r="AF82" s="429">
        <v>2.5125000000000002</v>
      </c>
      <c r="AG82" s="429">
        <v>15.828750000000001</v>
      </c>
      <c r="AH82" s="430">
        <f t="shared" si="38"/>
        <v>6.3</v>
      </c>
      <c r="AI82" s="429">
        <v>0</v>
      </c>
      <c r="AJ82" s="429">
        <v>0</v>
      </c>
      <c r="AK82" s="429">
        <v>0</v>
      </c>
      <c r="AL82" s="430"/>
      <c r="AM82" s="429">
        <v>0.10050000000000001</v>
      </c>
      <c r="AN82" s="429">
        <v>0.10050000000000001</v>
      </c>
      <c r="AO82" s="429">
        <v>0</v>
      </c>
      <c r="AP82" s="430"/>
      <c r="AQ82" s="429">
        <f t="shared" si="122"/>
        <v>418.91550000000001</v>
      </c>
      <c r="AR82" s="429">
        <f t="shared" si="122"/>
        <v>262.85050000000001</v>
      </c>
      <c r="AS82" s="429">
        <f t="shared" si="122"/>
        <v>1253.40625</v>
      </c>
      <c r="AT82" s="430">
        <f t="shared" si="41"/>
        <v>4.768513851029387</v>
      </c>
    </row>
    <row r="83" spans="1:47" ht="15.75">
      <c r="A83" s="295" t="s">
        <v>118</v>
      </c>
      <c r="B83" s="445" t="s">
        <v>298</v>
      </c>
      <c r="C83" s="429">
        <v>206</v>
      </c>
      <c r="D83" s="429">
        <v>84</v>
      </c>
      <c r="E83" s="429">
        <v>435.625</v>
      </c>
      <c r="F83" s="430">
        <f t="shared" si="43"/>
        <v>5.1860119047619051</v>
      </c>
      <c r="G83" s="429">
        <v>76.125</v>
      </c>
      <c r="H83" s="429">
        <v>57.75</v>
      </c>
      <c r="I83" s="429">
        <v>693</v>
      </c>
      <c r="J83" s="430">
        <f t="shared" si="63"/>
        <v>12</v>
      </c>
      <c r="K83" s="429">
        <v>435.16500000000002</v>
      </c>
      <c r="L83" s="429">
        <v>150.75</v>
      </c>
      <c r="M83" s="429">
        <v>678.375</v>
      </c>
      <c r="N83" s="430">
        <f t="shared" si="46"/>
        <v>4.5</v>
      </c>
      <c r="O83" s="429">
        <v>61.424999999999997</v>
      </c>
      <c r="P83" s="429">
        <v>54.6</v>
      </c>
      <c r="Q83" s="429">
        <v>382.2</v>
      </c>
      <c r="R83" s="430">
        <f t="shared" si="48"/>
        <v>7</v>
      </c>
      <c r="S83" s="429">
        <v>43.89</v>
      </c>
      <c r="T83" s="429">
        <v>36.75</v>
      </c>
      <c r="U83" s="429">
        <v>257.25</v>
      </c>
      <c r="V83" s="430">
        <f t="shared" si="50"/>
        <v>7</v>
      </c>
      <c r="W83" s="429">
        <v>20.100000000000001</v>
      </c>
      <c r="X83" s="429">
        <v>16.8</v>
      </c>
      <c r="Y83" s="429">
        <v>117.60000000000001</v>
      </c>
      <c r="Z83" s="430">
        <f t="shared" si="86"/>
        <v>7</v>
      </c>
      <c r="AA83" s="429">
        <v>0</v>
      </c>
      <c r="AB83" s="429">
        <v>0</v>
      </c>
      <c r="AC83" s="429">
        <v>0</v>
      </c>
      <c r="AD83" s="430"/>
      <c r="AE83" s="429">
        <v>6.3315000000000001</v>
      </c>
      <c r="AF83" s="429">
        <v>3.5175000000000001</v>
      </c>
      <c r="AG83" s="429">
        <v>10.5525</v>
      </c>
      <c r="AH83" s="430">
        <f t="shared" si="38"/>
        <v>3</v>
      </c>
      <c r="AI83" s="429">
        <v>1.0049999999999999</v>
      </c>
      <c r="AJ83" s="429">
        <v>0.50249999999999995</v>
      </c>
      <c r="AK83" s="429">
        <v>2.0099999999999998</v>
      </c>
      <c r="AL83" s="430">
        <f t="shared" si="123"/>
        <v>4</v>
      </c>
      <c r="AM83" s="429">
        <v>0</v>
      </c>
      <c r="AN83" s="429">
        <v>0</v>
      </c>
      <c r="AO83" s="429">
        <v>0</v>
      </c>
      <c r="AP83" s="430"/>
      <c r="AQ83" s="429">
        <f t="shared" si="122"/>
        <v>850.04149999999993</v>
      </c>
      <c r="AR83" s="429">
        <f t="shared" si="122"/>
        <v>404.67</v>
      </c>
      <c r="AS83" s="429">
        <f t="shared" si="122"/>
        <v>2576.6124999999997</v>
      </c>
      <c r="AT83" s="430">
        <f t="shared" si="41"/>
        <v>6.3671942570489524</v>
      </c>
    </row>
    <row r="84" spans="1:47" ht="15.75">
      <c r="A84" s="295" t="s">
        <v>118</v>
      </c>
      <c r="B84" s="445" t="s">
        <v>299</v>
      </c>
      <c r="C84" s="429">
        <v>4</v>
      </c>
      <c r="D84" s="429">
        <v>2</v>
      </c>
      <c r="E84" s="429">
        <v>9</v>
      </c>
      <c r="F84" s="430">
        <f t="shared" si="43"/>
        <v>4.5</v>
      </c>
      <c r="G84" s="429">
        <v>59.85</v>
      </c>
      <c r="H84" s="429">
        <v>54.6</v>
      </c>
      <c r="I84" s="429">
        <v>436.8</v>
      </c>
      <c r="J84" s="430">
        <f t="shared" si="63"/>
        <v>8</v>
      </c>
      <c r="K84" s="429">
        <v>125.625</v>
      </c>
      <c r="L84" s="429">
        <v>93.465000000000003</v>
      </c>
      <c r="M84" s="429">
        <v>467.32500000000005</v>
      </c>
      <c r="N84" s="430">
        <f t="shared" si="46"/>
        <v>5</v>
      </c>
      <c r="O84" s="429">
        <v>97.375</v>
      </c>
      <c r="P84" s="429">
        <v>89.174999999999997</v>
      </c>
      <c r="Q84" s="429">
        <v>535.04999999999995</v>
      </c>
      <c r="R84" s="430">
        <f t="shared" si="48"/>
        <v>6</v>
      </c>
      <c r="S84" s="429">
        <v>64.575000000000003</v>
      </c>
      <c r="T84" s="429">
        <v>59.85</v>
      </c>
      <c r="U84" s="429">
        <v>598.5</v>
      </c>
      <c r="V84" s="430">
        <f t="shared" si="50"/>
        <v>10</v>
      </c>
      <c r="W84" s="429">
        <v>31.155000000000001</v>
      </c>
      <c r="X84" s="429">
        <v>26.13</v>
      </c>
      <c r="Y84" s="429">
        <v>209.04</v>
      </c>
      <c r="Z84" s="430">
        <f t="shared" si="86"/>
        <v>8</v>
      </c>
      <c r="AA84" s="429">
        <v>6.9</v>
      </c>
      <c r="AB84" s="429">
        <v>4.5999999999999996</v>
      </c>
      <c r="AC84" s="429">
        <v>36.799999999999997</v>
      </c>
      <c r="AD84" s="430">
        <f t="shared" si="37"/>
        <v>8</v>
      </c>
      <c r="AE84" s="429">
        <v>75.375</v>
      </c>
      <c r="AF84" s="429">
        <v>63.314999999999998</v>
      </c>
      <c r="AG84" s="429">
        <v>379.89</v>
      </c>
      <c r="AH84" s="430">
        <f t="shared" si="38"/>
        <v>6</v>
      </c>
      <c r="AI84" s="429">
        <v>4.0199999999999996</v>
      </c>
      <c r="AJ84" s="429">
        <v>4.0199999999999996</v>
      </c>
      <c r="AK84" s="429">
        <v>32.963999999999992</v>
      </c>
      <c r="AL84" s="430">
        <f t="shared" si="123"/>
        <v>8.1999999999999993</v>
      </c>
      <c r="AM84" s="429">
        <v>7.7</v>
      </c>
      <c r="AN84" s="429">
        <v>0.50249999999999995</v>
      </c>
      <c r="AO84" s="429">
        <v>0.50249999999999995</v>
      </c>
      <c r="AP84" s="430"/>
      <c r="AQ84" s="429">
        <f t="shared" si="122"/>
        <v>476.57499999999999</v>
      </c>
      <c r="AR84" s="429">
        <f t="shared" si="122"/>
        <v>397.65750000000003</v>
      </c>
      <c r="AS84" s="429">
        <f t="shared" si="122"/>
        <v>2705.8715000000002</v>
      </c>
      <c r="AT84" s="430">
        <f t="shared" si="41"/>
        <v>6.8045277657280447</v>
      </c>
    </row>
    <row r="85" spans="1:47" ht="15.75">
      <c r="A85" s="295" t="s">
        <v>118</v>
      </c>
      <c r="B85" s="445" t="s">
        <v>300</v>
      </c>
      <c r="C85" s="429"/>
      <c r="D85" s="429"/>
      <c r="E85" s="429"/>
      <c r="F85" s="430"/>
      <c r="G85" s="429">
        <v>25.125</v>
      </c>
      <c r="H85" s="429">
        <v>20.100000000000001</v>
      </c>
      <c r="I85" s="429">
        <v>201</v>
      </c>
      <c r="J85" s="430">
        <f t="shared" si="63"/>
        <v>10</v>
      </c>
      <c r="K85" s="429">
        <v>0</v>
      </c>
      <c r="L85" s="429">
        <v>0</v>
      </c>
      <c r="M85" s="429">
        <v>0</v>
      </c>
      <c r="N85" s="430"/>
      <c r="O85" s="429">
        <v>30.75</v>
      </c>
      <c r="P85" s="429">
        <v>26.65</v>
      </c>
      <c r="Q85" s="429">
        <v>213.2</v>
      </c>
      <c r="R85" s="430">
        <f t="shared" si="48"/>
        <v>8</v>
      </c>
      <c r="S85" s="429">
        <v>20.100000000000001</v>
      </c>
      <c r="T85" s="429">
        <v>12.06</v>
      </c>
      <c r="U85" s="429">
        <v>96.48</v>
      </c>
      <c r="V85" s="430">
        <f t="shared" si="50"/>
        <v>8</v>
      </c>
      <c r="W85" s="429">
        <v>25.125</v>
      </c>
      <c r="X85" s="429">
        <v>8.0399999999999991</v>
      </c>
      <c r="Y85" s="429">
        <v>64.319999999999993</v>
      </c>
      <c r="Z85" s="430">
        <f t="shared" si="86"/>
        <v>8</v>
      </c>
      <c r="AA85" s="429">
        <v>0</v>
      </c>
      <c r="AB85" s="429">
        <v>0</v>
      </c>
      <c r="AC85" s="429">
        <v>0</v>
      </c>
      <c r="AD85" s="430"/>
      <c r="AE85" s="429">
        <v>2.0099999999999998</v>
      </c>
      <c r="AF85" s="429">
        <v>1.0049999999999999</v>
      </c>
      <c r="AG85" s="429">
        <v>7.0349999999999993</v>
      </c>
      <c r="AH85" s="430">
        <f t="shared" si="38"/>
        <v>7</v>
      </c>
      <c r="AI85" s="429">
        <v>0</v>
      </c>
      <c r="AJ85" s="429">
        <v>0</v>
      </c>
      <c r="AK85" s="429">
        <v>0</v>
      </c>
      <c r="AL85" s="430"/>
      <c r="AM85" s="429">
        <v>0</v>
      </c>
      <c r="AN85" s="429">
        <v>0</v>
      </c>
      <c r="AO85" s="429">
        <v>0</v>
      </c>
      <c r="AP85" s="430"/>
      <c r="AQ85" s="429">
        <f t="shared" si="122"/>
        <v>103.11</v>
      </c>
      <c r="AR85" s="429">
        <f t="shared" si="122"/>
        <v>67.85499999999999</v>
      </c>
      <c r="AS85" s="429">
        <f t="shared" si="122"/>
        <v>582.03499999999997</v>
      </c>
      <c r="AT85" s="430">
        <f t="shared" si="41"/>
        <v>8.5776287672242297</v>
      </c>
    </row>
    <row r="86" spans="1:47" ht="15.75">
      <c r="A86" s="295" t="s">
        <v>118</v>
      </c>
      <c r="B86" s="445" t="s">
        <v>301</v>
      </c>
      <c r="C86" s="429"/>
      <c r="D86" s="429"/>
      <c r="E86" s="429"/>
      <c r="F86" s="430"/>
      <c r="G86" s="429">
        <v>0</v>
      </c>
      <c r="H86" s="429">
        <v>0</v>
      </c>
      <c r="I86" s="429">
        <v>0</v>
      </c>
      <c r="J86" s="430"/>
      <c r="K86" s="429">
        <v>0</v>
      </c>
      <c r="L86" s="429">
        <v>0</v>
      </c>
      <c r="M86" s="429">
        <v>0</v>
      </c>
      <c r="N86" s="430"/>
      <c r="O86" s="429">
        <v>0</v>
      </c>
      <c r="P86" s="429">
        <v>0</v>
      </c>
      <c r="Q86" s="429">
        <v>0</v>
      </c>
      <c r="R86" s="430"/>
      <c r="S86" s="429">
        <v>0</v>
      </c>
      <c r="T86" s="429">
        <v>0</v>
      </c>
      <c r="U86" s="429">
        <v>0</v>
      </c>
      <c r="V86" s="430"/>
      <c r="W86" s="429">
        <v>0</v>
      </c>
      <c r="X86" s="429">
        <v>0</v>
      </c>
      <c r="Y86" s="429">
        <v>0</v>
      </c>
      <c r="Z86" s="430"/>
      <c r="AA86" s="429">
        <v>0</v>
      </c>
      <c r="AB86" s="429">
        <v>0</v>
      </c>
      <c r="AC86" s="429">
        <v>0</v>
      </c>
      <c r="AD86" s="430"/>
      <c r="AE86" s="429">
        <v>0</v>
      </c>
      <c r="AF86" s="429">
        <v>0</v>
      </c>
      <c r="AG86" s="429">
        <v>0</v>
      </c>
      <c r="AH86" s="430"/>
      <c r="AI86" s="429">
        <v>0</v>
      </c>
      <c r="AJ86" s="429">
        <v>0</v>
      </c>
      <c r="AK86" s="429">
        <v>0</v>
      </c>
      <c r="AL86" s="430"/>
      <c r="AM86" s="429">
        <v>0</v>
      </c>
      <c r="AN86" s="429">
        <v>0</v>
      </c>
      <c r="AO86" s="429">
        <v>0</v>
      </c>
      <c r="AP86" s="430"/>
      <c r="AQ86" s="429">
        <f t="shared" si="122"/>
        <v>0</v>
      </c>
      <c r="AR86" s="429">
        <f t="shared" si="122"/>
        <v>0</v>
      </c>
      <c r="AS86" s="429">
        <f t="shared" si="122"/>
        <v>0</v>
      </c>
      <c r="AT86" s="430"/>
    </row>
    <row r="87" spans="1:47" s="447" customFormat="1" ht="31.5">
      <c r="A87" s="324"/>
      <c r="B87" s="446" t="s">
        <v>521</v>
      </c>
      <c r="C87" s="433">
        <f>SUM(C78:C86)</f>
        <v>885.55399999999997</v>
      </c>
      <c r="D87" s="433">
        <f>SUM(D78:D86)</f>
        <v>472.25799999999998</v>
      </c>
      <c r="E87" s="433">
        <f>SUM(E78:E86)</f>
        <v>2398.0320000000002</v>
      </c>
      <c r="F87" s="430">
        <f t="shared" si="43"/>
        <v>5.0778006936886202</v>
      </c>
      <c r="G87" s="433">
        <f t="shared" ref="G87:I87" si="124">SUM(G78:G86)</f>
        <v>446.33</v>
      </c>
      <c r="H87" s="433">
        <f t="shared" si="124"/>
        <v>330.75000000000006</v>
      </c>
      <c r="I87" s="433">
        <f t="shared" si="124"/>
        <v>3196.0650000000005</v>
      </c>
      <c r="J87" s="430">
        <f t="shared" ref="J87:J88" si="125">I87/H87</f>
        <v>9.6630839002267575</v>
      </c>
      <c r="K87" s="433">
        <f t="shared" ref="K87:M87" si="126">SUM(K78:K86)</f>
        <v>1491.5500000000002</v>
      </c>
      <c r="L87" s="433">
        <f t="shared" si="126"/>
        <v>528.48</v>
      </c>
      <c r="M87" s="433">
        <f t="shared" si="126"/>
        <v>2247.5340000000001</v>
      </c>
      <c r="N87" s="430">
        <f t="shared" ref="N87:N88" si="127">M87/L87</f>
        <v>4.2528269754768395</v>
      </c>
      <c r="O87" s="433">
        <f t="shared" ref="O87:Q87" si="128">SUM(O78:O86)</f>
        <v>405.84999999999997</v>
      </c>
      <c r="P87" s="433">
        <f t="shared" si="128"/>
        <v>318.99999999999994</v>
      </c>
      <c r="Q87" s="433">
        <f t="shared" si="128"/>
        <v>2184.65</v>
      </c>
      <c r="R87" s="430">
        <f t="shared" ref="R87:R88" si="129">Q87/P87</f>
        <v>6.8484326018808792</v>
      </c>
      <c r="S87" s="433">
        <f t="shared" ref="S87:U87" si="130">SUM(S78:S86)</f>
        <v>247.215</v>
      </c>
      <c r="T87" s="433">
        <f t="shared" si="130"/>
        <v>204.935</v>
      </c>
      <c r="U87" s="433">
        <f t="shared" si="130"/>
        <v>1657.9425000000001</v>
      </c>
      <c r="V87" s="430">
        <f t="shared" ref="V87:V88" si="131">U87/T87</f>
        <v>8.0900895405860407</v>
      </c>
      <c r="W87" s="433">
        <f t="shared" ref="W87:Y87" si="132">SUM(W78:W86)</f>
        <v>112.56</v>
      </c>
      <c r="X87" s="433">
        <f t="shared" si="132"/>
        <v>73.997500000000002</v>
      </c>
      <c r="Y87" s="433">
        <f t="shared" si="132"/>
        <v>567.40049999999997</v>
      </c>
      <c r="Z87" s="430">
        <f t="shared" ref="Z87:Z88" si="133">Y87/X87</f>
        <v>7.6678333727490786</v>
      </c>
      <c r="AA87" s="433">
        <f t="shared" ref="AA87:AC87" si="134">SUM(AA78:AA86)</f>
        <v>17.93</v>
      </c>
      <c r="AB87" s="433">
        <f t="shared" si="134"/>
        <v>9.11</v>
      </c>
      <c r="AC87" s="433">
        <f t="shared" si="134"/>
        <v>65.35499999999999</v>
      </c>
      <c r="AD87" s="430">
        <f t="shared" ref="AD87:AD88" si="135">AC87/AB87</f>
        <v>7.1739846322722274</v>
      </c>
      <c r="AE87" s="433">
        <f t="shared" ref="AE87:AG87" si="136">SUM(AE78:AE86)</f>
        <v>107.83650000000002</v>
      </c>
      <c r="AF87" s="433">
        <f t="shared" si="136"/>
        <v>79.394999999999996</v>
      </c>
      <c r="AG87" s="433">
        <f t="shared" si="136"/>
        <v>464.05875000000003</v>
      </c>
      <c r="AH87" s="430">
        <f t="shared" ref="AH87:AH88" si="137">AG87/AF87</f>
        <v>5.84493670886076</v>
      </c>
      <c r="AI87" s="433">
        <f t="shared" ref="AI87:AK87" si="138">SUM(AI78:AI86)</f>
        <v>10.050000000000001</v>
      </c>
      <c r="AJ87" s="433">
        <f t="shared" si="138"/>
        <v>5.5274999999999999</v>
      </c>
      <c r="AK87" s="433">
        <f t="shared" si="138"/>
        <v>42.008999999999986</v>
      </c>
      <c r="AL87" s="430">
        <f t="shared" ref="AL87:AL88" si="139">AK87/AJ87</f>
        <v>7.5999999999999979</v>
      </c>
      <c r="AM87" s="433">
        <f t="shared" ref="AM87:AO87" si="140">SUM(AM78:AM86)</f>
        <v>10.8155</v>
      </c>
      <c r="AN87" s="433">
        <f t="shared" si="140"/>
        <v>0.60299999999999998</v>
      </c>
      <c r="AO87" s="433">
        <f t="shared" si="140"/>
        <v>0.50249999999999995</v>
      </c>
      <c r="AP87" s="430">
        <f t="shared" ref="AP87:AP88" si="141">AO87/AN87</f>
        <v>0.83333333333333326</v>
      </c>
      <c r="AQ87" s="433">
        <f t="shared" ref="AQ87:AS87" si="142">SUM(AQ78:AQ86)</f>
        <v>3735.6909999999998</v>
      </c>
      <c r="AR87" s="433">
        <f t="shared" si="142"/>
        <v>2024.056</v>
      </c>
      <c r="AS87" s="433">
        <f t="shared" si="142"/>
        <v>12823.54925</v>
      </c>
      <c r="AT87" s="430">
        <f t="shared" ref="AT87:AT88" si="143">AS87/AR87</f>
        <v>6.3355703844162417</v>
      </c>
    </row>
    <row r="88" spans="1:47" s="434" customFormat="1" ht="15.75">
      <c r="A88" s="324"/>
      <c r="B88" s="432" t="s">
        <v>142</v>
      </c>
      <c r="C88" s="433">
        <f>C87+C77+C66+C53+C41+C27+C18</f>
        <v>10885.836499999999</v>
      </c>
      <c r="D88" s="433">
        <f>D87+D77+D66+D53+D41+D27+D18</f>
        <v>4133.1530000000002</v>
      </c>
      <c r="E88" s="433">
        <f>E87+E77+E66+E53+E41+E27+E18</f>
        <v>28895.134680810021</v>
      </c>
      <c r="F88" s="430">
        <f t="shared" si="43"/>
        <v>6.991063403849318</v>
      </c>
      <c r="G88" s="433">
        <f t="shared" ref="G88:I88" si="144">G87+G77+G66+G53+G41+G27+G18</f>
        <v>4250.1482500000002</v>
      </c>
      <c r="H88" s="433">
        <f t="shared" si="144"/>
        <v>3247.6375000000003</v>
      </c>
      <c r="I88" s="433">
        <f t="shared" si="144"/>
        <v>30827.489000000001</v>
      </c>
      <c r="J88" s="430">
        <f t="shared" si="125"/>
        <v>9.4922813891636615</v>
      </c>
      <c r="K88" s="433">
        <f t="shared" ref="K88:M88" si="145">K87+K77+K66+K53+K41+K27+K18</f>
        <v>4969.5195000000012</v>
      </c>
      <c r="L88" s="433">
        <f t="shared" si="145"/>
        <v>1984.9450000000002</v>
      </c>
      <c r="M88" s="433">
        <f t="shared" si="145"/>
        <v>8212.9347500000003</v>
      </c>
      <c r="N88" s="430">
        <f t="shared" si="127"/>
        <v>4.1376132588056596</v>
      </c>
      <c r="O88" s="433">
        <f t="shared" ref="O88:Q88" si="146">O87+O77+O66+O53+O41+O27+O18</f>
        <v>2240.14725</v>
      </c>
      <c r="P88" s="433">
        <f t="shared" si="146"/>
        <v>1724.328</v>
      </c>
      <c r="Q88" s="433">
        <f t="shared" si="146"/>
        <v>11873.47725</v>
      </c>
      <c r="R88" s="430">
        <f t="shared" si="129"/>
        <v>6.8858577080462648</v>
      </c>
      <c r="S88" s="433">
        <f t="shared" ref="S88:U88" si="147">S87+S77+S66+S53+S41+S27+S18</f>
        <v>1837.9839999999999</v>
      </c>
      <c r="T88" s="433">
        <f t="shared" si="147"/>
        <v>1371.7830000000001</v>
      </c>
      <c r="U88" s="433">
        <f t="shared" si="147"/>
        <v>9886.7085000000006</v>
      </c>
      <c r="V88" s="430">
        <f t="shared" si="131"/>
        <v>7.2071956716186163</v>
      </c>
      <c r="W88" s="433">
        <f t="shared" ref="W88:Y88" si="148">W87+W77+W66+W53+W41+W27+W18</f>
        <v>453.22199999999998</v>
      </c>
      <c r="X88" s="433">
        <f t="shared" si="148"/>
        <v>285.96249999999998</v>
      </c>
      <c r="Y88" s="433">
        <f t="shared" si="148"/>
        <v>1820.0965000000001</v>
      </c>
      <c r="Z88" s="430">
        <f t="shared" si="133"/>
        <v>6.3648083227695951</v>
      </c>
      <c r="AA88" s="433">
        <f t="shared" ref="AA88:AC88" si="149">AA87+AA77+AA66+AA53+AA41+AA27+AA18</f>
        <v>568.41199999999992</v>
      </c>
      <c r="AB88" s="433">
        <f t="shared" si="149"/>
        <v>374.33150000000001</v>
      </c>
      <c r="AC88" s="433">
        <f t="shared" si="149"/>
        <v>3012.7635</v>
      </c>
      <c r="AD88" s="430">
        <f t="shared" si="135"/>
        <v>8.0483835851377723</v>
      </c>
      <c r="AE88" s="433">
        <f t="shared" ref="AE88:AG88" si="150">AE87+AE77+AE66+AE53+AE41+AE27+AE18</f>
        <v>703.98</v>
      </c>
      <c r="AF88" s="433">
        <f t="shared" si="150"/>
        <v>483.55099999999999</v>
      </c>
      <c r="AG88" s="433">
        <f t="shared" si="150"/>
        <v>2881.4582499999997</v>
      </c>
      <c r="AH88" s="430">
        <f t="shared" si="137"/>
        <v>5.9589541744304109</v>
      </c>
      <c r="AI88" s="433">
        <f t="shared" ref="AI88:AK88" si="151">AI87+AI77+AI66+AI53+AI41+AI27+AI18</f>
        <v>1517.2048500000001</v>
      </c>
      <c r="AJ88" s="433">
        <f t="shared" si="151"/>
        <v>1102.6237000000001</v>
      </c>
      <c r="AK88" s="433">
        <f t="shared" si="151"/>
        <v>8716.7954499999996</v>
      </c>
      <c r="AL88" s="430">
        <f t="shared" si="139"/>
        <v>7.9055034369386394</v>
      </c>
      <c r="AM88" s="433">
        <f t="shared" ref="AM88:AO88" si="152">AM87+AM77+AM66+AM53+AM41+AM27+AM18</f>
        <v>949.24599999999987</v>
      </c>
      <c r="AN88" s="433">
        <f t="shared" si="152"/>
        <v>322.447</v>
      </c>
      <c r="AO88" s="433">
        <f t="shared" si="152"/>
        <v>2188.0880000000002</v>
      </c>
      <c r="AP88" s="430">
        <f t="shared" si="141"/>
        <v>6.7858841918206716</v>
      </c>
      <c r="AQ88" s="433">
        <f t="shared" ref="AQ88:AS88" si="153">AQ87+AQ77+AQ66+AQ53+AQ41+AQ27+AQ18</f>
        <v>28375.700349999999</v>
      </c>
      <c r="AR88" s="433">
        <f t="shared" si="153"/>
        <v>15030.762200000001</v>
      </c>
      <c r="AS88" s="433">
        <f t="shared" si="153"/>
        <v>108314.94588081003</v>
      </c>
      <c r="AT88" s="430">
        <f t="shared" si="143"/>
        <v>7.2062177845385662</v>
      </c>
    </row>
    <row r="89" spans="1:47">
      <c r="AP89" s="448"/>
      <c r="AQ89" s="448"/>
      <c r="AR89" s="448"/>
      <c r="AS89" s="448"/>
      <c r="AT89" s="448"/>
      <c r="AU89" s="448"/>
    </row>
    <row r="92" spans="1:47">
      <c r="AQ92" s="448"/>
      <c r="AR92" s="448"/>
      <c r="AS92" s="448"/>
    </row>
  </sheetData>
  <mergeCells count="12">
    <mergeCell ref="AM2:AP2"/>
    <mergeCell ref="AQ2:AT2"/>
    <mergeCell ref="A1:AT1"/>
    <mergeCell ref="C2:F2"/>
    <mergeCell ref="G2:J2"/>
    <mergeCell ref="K2:N2"/>
    <mergeCell ref="O2:R2"/>
    <mergeCell ref="S2:V2"/>
    <mergeCell ref="W2:Z2"/>
    <mergeCell ref="AA2:AD2"/>
    <mergeCell ref="AE2:AH2"/>
    <mergeCell ref="AI2:AL2"/>
  </mergeCells>
  <pageMargins left="0" right="0" top="0" bottom="0" header="0" footer="0"/>
  <pageSetup orientation="landscape" r:id="rId1"/>
  <rowBreaks count="1" manualBreakCount="1">
    <brk id="65" max="16383" man="1"/>
  </rowBreaks>
</worksheet>
</file>

<file path=xl/worksheets/sheet31.xml><?xml version="1.0" encoding="utf-8"?>
<worksheet xmlns="http://schemas.openxmlformats.org/spreadsheetml/2006/main" xmlns:r="http://schemas.openxmlformats.org/officeDocument/2006/relationships">
  <dimension ref="A1:XFD116"/>
  <sheetViews>
    <sheetView topLeftCell="AF79" workbookViewId="0">
      <selection activeCell="AM93" sqref="AM93"/>
    </sheetView>
  </sheetViews>
  <sheetFormatPr defaultRowHeight="15" outlineLevelCol="1"/>
  <cols>
    <col min="1" max="1" width="11.44140625" style="353" bestFit="1" customWidth="1"/>
    <col min="2" max="2" width="13.77734375" style="353" bestFit="1" customWidth="1"/>
    <col min="3" max="4" width="8.33203125" style="353" customWidth="1"/>
    <col min="5" max="5" width="10.44140625" style="353" customWidth="1"/>
    <col min="6" max="6" width="8.21875" style="466" customWidth="1"/>
    <col min="7" max="8" width="8.33203125" style="353" customWidth="1"/>
    <col min="9" max="9" width="9.88671875" style="353" bestFit="1" customWidth="1"/>
    <col min="10" max="10" width="8.33203125" style="466" customWidth="1"/>
    <col min="11" max="12" width="7.77734375" style="353" customWidth="1"/>
    <col min="13" max="13" width="8.44140625" style="353" bestFit="1" customWidth="1"/>
    <col min="14" max="14" width="7.77734375" style="466" customWidth="1"/>
    <col min="15" max="17" width="8.33203125" style="353" customWidth="1"/>
    <col min="18" max="18" width="8.33203125" style="466" customWidth="1"/>
    <col min="19" max="21" width="8.33203125" style="353" customWidth="1"/>
    <col min="22" max="22" width="8.33203125" style="466" customWidth="1"/>
    <col min="23" max="24" width="7.77734375" style="353" customWidth="1"/>
    <col min="25" max="25" width="8.5546875" style="353" bestFit="1" customWidth="1"/>
    <col min="26" max="28" width="7.77734375" style="353" customWidth="1"/>
    <col min="29" max="29" width="8.6640625" style="353" bestFit="1" customWidth="1"/>
    <col min="30" max="32" width="7.77734375" style="353" customWidth="1"/>
    <col min="33" max="33" width="8.5546875" style="353" bestFit="1" customWidth="1"/>
    <col min="34" max="34" width="9.77734375" style="353" bestFit="1" customWidth="1"/>
    <col min="35" max="36" width="7.77734375" style="353" bestFit="1" customWidth="1"/>
    <col min="37" max="37" width="9" style="353" bestFit="1" customWidth="1"/>
    <col min="38" max="38" width="7.33203125" style="353" bestFit="1" customWidth="1"/>
    <col min="39" max="40" width="8.6640625" style="353" bestFit="1" customWidth="1"/>
    <col min="41" max="41" width="10.109375" style="353" bestFit="1" customWidth="1"/>
    <col min="42" max="42" width="8" style="353" bestFit="1" customWidth="1"/>
    <col min="43" max="43" width="8.88671875" style="353"/>
    <col min="44" max="44" width="8.88671875" style="353" outlineLevel="1"/>
    <col min="45" max="16384" width="8.88671875" style="353"/>
  </cols>
  <sheetData>
    <row r="1" spans="1:50 16384:16384" s="188" customFormat="1" ht="15.75">
      <c r="A1" s="922" t="s">
        <v>533</v>
      </c>
      <c r="B1" s="922"/>
      <c r="C1" s="922"/>
      <c r="D1" s="922"/>
      <c r="E1" s="922"/>
      <c r="F1" s="922"/>
      <c r="G1" s="922"/>
      <c r="H1" s="922"/>
      <c r="I1" s="922"/>
      <c r="J1" s="922"/>
      <c r="K1" s="922"/>
      <c r="L1" s="922"/>
      <c r="M1" s="922"/>
      <c r="N1" s="922"/>
      <c r="O1" s="922"/>
      <c r="P1" s="922"/>
      <c r="Q1" s="922"/>
      <c r="R1" s="922"/>
      <c r="S1" s="922"/>
      <c r="T1" s="922"/>
      <c r="U1" s="922"/>
      <c r="V1" s="922"/>
      <c r="W1" s="922"/>
      <c r="X1" s="922"/>
      <c r="Y1" s="922"/>
      <c r="Z1" s="922"/>
      <c r="AA1" s="922"/>
      <c r="AB1" s="922"/>
      <c r="AC1" s="922"/>
      <c r="AD1" s="922"/>
      <c r="AE1" s="922"/>
      <c r="AF1" s="922"/>
      <c r="AG1" s="922"/>
      <c r="AH1" s="922"/>
      <c r="AI1" s="922"/>
      <c r="AJ1" s="922"/>
      <c r="AK1" s="922"/>
      <c r="AL1" s="922"/>
      <c r="AM1" s="922"/>
      <c r="AN1" s="922"/>
      <c r="AO1" s="922"/>
      <c r="AP1" s="922"/>
      <c r="AQ1" s="360"/>
      <c r="AR1" s="360"/>
      <c r="AS1" s="360"/>
      <c r="AT1" s="353"/>
      <c r="AU1" s="353"/>
      <c r="AV1" s="353"/>
      <c r="AW1" s="353"/>
      <c r="AX1" s="353"/>
      <c r="XFD1" s="353"/>
    </row>
    <row r="2" spans="1:50 16384:16384" s="188" customFormat="1" ht="15.75">
      <c r="A2" s="449"/>
      <c r="B2" s="449"/>
      <c r="C2" s="449"/>
      <c r="D2" s="449"/>
      <c r="E2" s="449"/>
      <c r="F2" s="449"/>
      <c r="G2" s="449"/>
      <c r="H2" s="449"/>
      <c r="I2" s="449"/>
      <c r="J2" s="449"/>
      <c r="K2" s="449"/>
      <c r="L2" s="449"/>
      <c r="M2" s="449"/>
      <c r="N2" s="449"/>
      <c r="O2" s="449"/>
      <c r="P2" s="449"/>
      <c r="Q2" s="449"/>
      <c r="R2" s="449"/>
      <c r="S2" s="449"/>
      <c r="T2" s="449"/>
      <c r="U2" s="449"/>
      <c r="V2" s="449"/>
      <c r="W2" s="449"/>
      <c r="X2" s="449"/>
      <c r="Y2" s="449"/>
      <c r="Z2" s="449"/>
      <c r="AA2" s="449"/>
      <c r="AB2" s="449"/>
      <c r="AC2" s="449"/>
      <c r="AD2" s="449"/>
      <c r="AE2" s="449"/>
      <c r="AF2" s="449"/>
      <c r="AG2" s="449"/>
      <c r="AH2" s="449"/>
      <c r="AI2" s="449"/>
      <c r="AJ2" s="449"/>
      <c r="AK2" s="449"/>
      <c r="AL2" s="449"/>
      <c r="AM2" s="449"/>
      <c r="AN2" s="449"/>
      <c r="AO2" s="449"/>
      <c r="AP2" s="449"/>
      <c r="AQ2" s="360"/>
      <c r="AR2" s="360"/>
      <c r="AS2" s="360"/>
      <c r="AT2" s="353"/>
      <c r="AU2" s="353"/>
      <c r="AV2" s="353"/>
      <c r="AW2" s="353"/>
      <c r="AX2" s="353"/>
    </row>
    <row r="3" spans="1:50 16384:16384" s="412" customFormat="1" ht="15.75">
      <c r="A3" s="912" t="s">
        <v>0</v>
      </c>
      <c r="B3" s="912" t="s">
        <v>143</v>
      </c>
      <c r="C3" s="923" t="s">
        <v>534</v>
      </c>
      <c r="D3" s="923"/>
      <c r="E3" s="923"/>
      <c r="F3" s="923"/>
      <c r="G3" s="912" t="s">
        <v>535</v>
      </c>
      <c r="H3" s="912"/>
      <c r="I3" s="912"/>
      <c r="J3" s="912"/>
      <c r="K3" s="912" t="s">
        <v>536</v>
      </c>
      <c r="L3" s="912"/>
      <c r="M3" s="912"/>
      <c r="N3" s="912"/>
      <c r="O3" s="912" t="s">
        <v>537</v>
      </c>
      <c r="P3" s="912"/>
      <c r="Q3" s="912"/>
      <c r="R3" s="912"/>
      <c r="S3" s="912" t="s">
        <v>538</v>
      </c>
      <c r="T3" s="912"/>
      <c r="U3" s="912"/>
      <c r="V3" s="912"/>
      <c r="W3" s="912" t="s">
        <v>539</v>
      </c>
      <c r="X3" s="912"/>
      <c r="Y3" s="912"/>
      <c r="Z3" s="912"/>
      <c r="AA3" s="912" t="s">
        <v>540</v>
      </c>
      <c r="AB3" s="912"/>
      <c r="AC3" s="912"/>
      <c r="AD3" s="912"/>
      <c r="AE3" s="912" t="s">
        <v>541</v>
      </c>
      <c r="AF3" s="912"/>
      <c r="AG3" s="912"/>
      <c r="AH3" s="912"/>
      <c r="AI3" s="912" t="s">
        <v>542</v>
      </c>
      <c r="AJ3" s="912"/>
      <c r="AK3" s="912"/>
      <c r="AL3" s="912"/>
      <c r="AM3" s="912" t="s">
        <v>213</v>
      </c>
      <c r="AN3" s="912"/>
      <c r="AO3" s="912"/>
      <c r="AP3" s="912"/>
    </row>
    <row r="4" spans="1:50 16384:16384" s="412" customFormat="1" ht="25.5">
      <c r="A4" s="912"/>
      <c r="B4" s="912"/>
      <c r="C4" s="450" t="s">
        <v>248</v>
      </c>
      <c r="D4" s="451" t="s">
        <v>249</v>
      </c>
      <c r="E4" s="451" t="s">
        <v>313</v>
      </c>
      <c r="F4" s="452" t="s">
        <v>121</v>
      </c>
      <c r="G4" s="451" t="s">
        <v>248</v>
      </c>
      <c r="H4" s="451" t="s">
        <v>249</v>
      </c>
      <c r="I4" s="451" t="s">
        <v>313</v>
      </c>
      <c r="J4" s="451" t="s">
        <v>121</v>
      </c>
      <c r="K4" s="451" t="s">
        <v>248</v>
      </c>
      <c r="L4" s="451" t="s">
        <v>249</v>
      </c>
      <c r="M4" s="451" t="s">
        <v>313</v>
      </c>
      <c r="N4" s="453" t="s">
        <v>121</v>
      </c>
      <c r="O4" s="451" t="s">
        <v>248</v>
      </c>
      <c r="P4" s="451" t="s">
        <v>249</v>
      </c>
      <c r="Q4" s="451" t="s">
        <v>313</v>
      </c>
      <c r="R4" s="453" t="s">
        <v>121</v>
      </c>
      <c r="S4" s="451" t="s">
        <v>248</v>
      </c>
      <c r="T4" s="451" t="s">
        <v>249</v>
      </c>
      <c r="U4" s="451" t="s">
        <v>313</v>
      </c>
      <c r="V4" s="453" t="s">
        <v>121</v>
      </c>
      <c r="W4" s="451" t="s">
        <v>248</v>
      </c>
      <c r="X4" s="451" t="s">
        <v>249</v>
      </c>
      <c r="Y4" s="451" t="s">
        <v>313</v>
      </c>
      <c r="Z4" s="453" t="s">
        <v>121</v>
      </c>
      <c r="AA4" s="451" t="s">
        <v>248</v>
      </c>
      <c r="AB4" s="451" t="s">
        <v>249</v>
      </c>
      <c r="AC4" s="451" t="s">
        <v>313</v>
      </c>
      <c r="AD4" s="453" t="s">
        <v>121</v>
      </c>
      <c r="AE4" s="451" t="s">
        <v>248</v>
      </c>
      <c r="AF4" s="451" t="s">
        <v>249</v>
      </c>
      <c r="AG4" s="451" t="s">
        <v>313</v>
      </c>
      <c r="AH4" s="453" t="s">
        <v>121</v>
      </c>
      <c r="AI4" s="451" t="s">
        <v>248</v>
      </c>
      <c r="AJ4" s="451" t="s">
        <v>249</v>
      </c>
      <c r="AK4" s="451" t="s">
        <v>313</v>
      </c>
      <c r="AL4" s="453" t="s">
        <v>121</v>
      </c>
      <c r="AM4" s="451" t="s">
        <v>248</v>
      </c>
      <c r="AN4" s="451" t="s">
        <v>249</v>
      </c>
      <c r="AO4" s="451" t="s">
        <v>313</v>
      </c>
      <c r="AP4" s="453" t="s">
        <v>121</v>
      </c>
    </row>
    <row r="5" spans="1:50 16384:16384" ht="15.75">
      <c r="A5" s="364">
        <v>1</v>
      </c>
      <c r="B5" s="364" t="s">
        <v>227</v>
      </c>
      <c r="C5" s="454">
        <v>35.174999999999997</v>
      </c>
      <c r="D5" s="429">
        <v>6.03</v>
      </c>
      <c r="E5" s="429">
        <v>23</v>
      </c>
      <c r="F5" s="430">
        <f>E5/D5</f>
        <v>3.8142620232172471</v>
      </c>
      <c r="G5" s="429">
        <v>40.200000000000003</v>
      </c>
      <c r="H5" s="429">
        <v>26.13</v>
      </c>
      <c r="I5" s="429">
        <v>241.19999999999996</v>
      </c>
      <c r="J5" s="430">
        <f>I5/H5</f>
        <v>9.2307692307692299</v>
      </c>
      <c r="K5" s="429">
        <v>46.23</v>
      </c>
      <c r="L5" s="429">
        <v>33.164999999999999</v>
      </c>
      <c r="M5" s="429">
        <v>364.815</v>
      </c>
      <c r="N5" s="430">
        <f t="shared" ref="N5:N68" si="0">M5/L5</f>
        <v>11</v>
      </c>
      <c r="O5" s="429">
        <v>10.050000000000001</v>
      </c>
      <c r="P5" s="429">
        <v>9.1999999999999993</v>
      </c>
      <c r="Q5" s="429">
        <v>114.99999999999999</v>
      </c>
      <c r="R5" s="430">
        <f>Q5/P5</f>
        <v>12.5</v>
      </c>
      <c r="S5" s="429">
        <v>8.0399999999999991</v>
      </c>
      <c r="T5" s="429">
        <v>4.0199999999999996</v>
      </c>
      <c r="U5" s="429">
        <v>48.239999999999995</v>
      </c>
      <c r="V5" s="430">
        <f>U5/T5</f>
        <v>12</v>
      </c>
      <c r="W5" s="429">
        <v>0</v>
      </c>
      <c r="X5" s="429">
        <v>0</v>
      </c>
      <c r="Y5" s="429">
        <v>0</v>
      </c>
      <c r="Z5" s="429">
        <v>0</v>
      </c>
      <c r="AA5" s="429">
        <v>3</v>
      </c>
      <c r="AB5" s="429">
        <v>0</v>
      </c>
      <c r="AC5" s="429">
        <v>0</v>
      </c>
      <c r="AD5" s="429"/>
      <c r="AE5" s="429">
        <v>0</v>
      </c>
      <c r="AF5" s="455"/>
      <c r="AG5" s="429"/>
      <c r="AH5" s="429"/>
      <c r="AI5" s="429"/>
      <c r="AJ5" s="429"/>
      <c r="AK5" s="429"/>
      <c r="AL5" s="429"/>
      <c r="AM5" s="429">
        <f t="shared" ref="AM5:AO18" si="1">AI5+AE5+AA5+W5+S5+O5+K5+G5+C5</f>
        <v>142.69499999999999</v>
      </c>
      <c r="AN5" s="429">
        <f>AJ5+AF8+AB5+X5+T5+P5+L5+H5+D5</f>
        <v>78.545000000000002</v>
      </c>
      <c r="AO5" s="429">
        <f t="shared" si="1"/>
        <v>792.25499999999988</v>
      </c>
      <c r="AP5" s="430">
        <f>AO5/AN5</f>
        <v>10.086638232860142</v>
      </c>
    </row>
    <row r="6" spans="1:50 16384:16384" ht="15.75">
      <c r="A6" s="364">
        <v>1</v>
      </c>
      <c r="B6" s="364" t="s">
        <v>207</v>
      </c>
      <c r="C6" s="454">
        <v>42</v>
      </c>
      <c r="D6" s="429">
        <v>15.75</v>
      </c>
      <c r="E6" s="429">
        <v>61</v>
      </c>
      <c r="F6" s="430">
        <f>E6/D6</f>
        <v>3.873015873015873</v>
      </c>
      <c r="G6" s="429">
        <v>70.349999999999994</v>
      </c>
      <c r="H6" s="429">
        <v>25.125</v>
      </c>
      <c r="I6" s="429">
        <v>185.92500000000001</v>
      </c>
      <c r="J6" s="430">
        <f t="shared" ref="J6:J69" si="2">I6/H6</f>
        <v>7.4</v>
      </c>
      <c r="K6" s="429">
        <v>16.079999999999998</v>
      </c>
      <c r="L6" s="429">
        <v>10.050000000000001</v>
      </c>
      <c r="M6" s="429">
        <v>90.45</v>
      </c>
      <c r="N6" s="430">
        <f t="shared" si="0"/>
        <v>9</v>
      </c>
      <c r="O6" s="429">
        <v>10.050000000000001</v>
      </c>
      <c r="P6" s="429">
        <v>8.0500000000000007</v>
      </c>
      <c r="Q6" s="429">
        <v>128.80000000000001</v>
      </c>
      <c r="R6" s="430">
        <f t="shared" ref="R6:R69" si="3">Q6/P6</f>
        <v>16</v>
      </c>
      <c r="S6" s="429">
        <v>10.050000000000001</v>
      </c>
      <c r="T6" s="429">
        <v>4.0199999999999996</v>
      </c>
      <c r="U6" s="429">
        <v>68.339999999999989</v>
      </c>
      <c r="V6" s="430">
        <f t="shared" ref="V6:V69" si="4">U6/T6</f>
        <v>17</v>
      </c>
      <c r="W6" s="429">
        <v>15.074999999999999</v>
      </c>
      <c r="X6" s="429">
        <v>15</v>
      </c>
      <c r="Y6" s="429">
        <v>225</v>
      </c>
      <c r="Z6" s="430">
        <f>Y6/X6</f>
        <v>15</v>
      </c>
      <c r="AA6" s="429">
        <v>48</v>
      </c>
      <c r="AB6" s="429">
        <v>20</v>
      </c>
      <c r="AC6" s="429">
        <v>193.33333333333331</v>
      </c>
      <c r="AD6" s="430">
        <f>AC6/AB6</f>
        <v>9.6666666666666661</v>
      </c>
      <c r="AE6" s="429">
        <v>0</v>
      </c>
      <c r="AF6" s="429"/>
      <c r="AG6" s="429"/>
      <c r="AH6" s="429"/>
      <c r="AI6" s="429"/>
      <c r="AJ6" s="429"/>
      <c r="AK6" s="429"/>
      <c r="AL6" s="429"/>
      <c r="AM6" s="429">
        <f t="shared" si="1"/>
        <v>211.60499999999999</v>
      </c>
      <c r="AN6" s="429">
        <f t="shared" si="1"/>
        <v>97.99499999999999</v>
      </c>
      <c r="AO6" s="429">
        <f t="shared" si="1"/>
        <v>952.84833333333336</v>
      </c>
      <c r="AP6" s="430">
        <f t="shared" ref="AP6:AP69" si="5">AO6/AN6</f>
        <v>9.7234382706600684</v>
      </c>
    </row>
    <row r="7" spans="1:50 16384:16384" ht="15.75">
      <c r="A7" s="364">
        <v>1</v>
      </c>
      <c r="B7" s="364" t="s">
        <v>250</v>
      </c>
      <c r="C7" s="454"/>
      <c r="D7" s="429"/>
      <c r="E7" s="429"/>
      <c r="F7" s="430"/>
      <c r="G7" s="429"/>
      <c r="H7" s="429"/>
      <c r="I7" s="429"/>
      <c r="J7" s="430"/>
      <c r="K7" s="429">
        <v>22.11</v>
      </c>
      <c r="L7" s="429">
        <v>17.085000000000001</v>
      </c>
      <c r="M7" s="429">
        <v>162.3075</v>
      </c>
      <c r="N7" s="430">
        <f t="shared" si="0"/>
        <v>9.5</v>
      </c>
      <c r="O7" s="429">
        <v>4.0199999999999996</v>
      </c>
      <c r="P7" s="429">
        <v>3.0150000000000001</v>
      </c>
      <c r="Q7" s="429">
        <v>30.150000000000002</v>
      </c>
      <c r="R7" s="430">
        <f t="shared" si="3"/>
        <v>10</v>
      </c>
      <c r="S7" s="429">
        <v>0</v>
      </c>
      <c r="T7" s="429">
        <v>0</v>
      </c>
      <c r="U7" s="429">
        <v>0</v>
      </c>
      <c r="V7" s="430"/>
      <c r="W7" s="429">
        <v>0</v>
      </c>
      <c r="X7" s="429">
        <v>0</v>
      </c>
      <c r="Y7" s="429">
        <v>0</v>
      </c>
      <c r="Z7" s="429"/>
      <c r="AA7" s="429">
        <v>0</v>
      </c>
      <c r="AB7" s="429">
        <v>0</v>
      </c>
      <c r="AC7" s="429">
        <v>0</v>
      </c>
      <c r="AD7" s="429"/>
      <c r="AE7" s="429">
        <v>0</v>
      </c>
      <c r="AF7" s="429"/>
      <c r="AG7" s="429"/>
      <c r="AH7" s="429"/>
      <c r="AI7" s="429"/>
      <c r="AJ7" s="429"/>
      <c r="AK7" s="429"/>
      <c r="AL7" s="429"/>
      <c r="AM7" s="429">
        <f t="shared" si="1"/>
        <v>26.13</v>
      </c>
      <c r="AN7" s="429">
        <f t="shared" si="1"/>
        <v>20.100000000000001</v>
      </c>
      <c r="AO7" s="429">
        <f t="shared" si="1"/>
        <v>192.45750000000001</v>
      </c>
      <c r="AP7" s="430">
        <f t="shared" si="5"/>
        <v>9.5749999999999993</v>
      </c>
    </row>
    <row r="8" spans="1:50 16384:16384" ht="15.75">
      <c r="A8" s="364">
        <v>1</v>
      </c>
      <c r="B8" s="364" t="s">
        <v>203</v>
      </c>
      <c r="C8" s="454">
        <v>45</v>
      </c>
      <c r="D8" s="429">
        <v>11</v>
      </c>
      <c r="E8" s="429">
        <v>35.174999999999997</v>
      </c>
      <c r="F8" s="430">
        <f t="shared" ref="F8:F71" si="6">E8/D8</f>
        <v>3.1977272727272723</v>
      </c>
      <c r="G8" s="429">
        <v>8.8000000000000007</v>
      </c>
      <c r="H8" s="429">
        <v>8.0399999999999991</v>
      </c>
      <c r="I8" s="429">
        <v>45.224999999999994</v>
      </c>
      <c r="J8" s="430">
        <f t="shared" si="2"/>
        <v>5.625</v>
      </c>
      <c r="K8" s="429">
        <v>11.055</v>
      </c>
      <c r="L8" s="429">
        <v>11.055</v>
      </c>
      <c r="M8" s="429">
        <v>138.1875</v>
      </c>
      <c r="N8" s="430">
        <f t="shared" si="0"/>
        <v>12.5</v>
      </c>
      <c r="O8" s="429">
        <v>0</v>
      </c>
      <c r="P8" s="429">
        <v>0</v>
      </c>
      <c r="Q8" s="429">
        <v>0</v>
      </c>
      <c r="R8" s="430"/>
      <c r="S8" s="429">
        <v>5.0250000000000004</v>
      </c>
      <c r="T8" s="429">
        <v>2.0099999999999998</v>
      </c>
      <c r="U8" s="429">
        <v>24.923999999999999</v>
      </c>
      <c r="V8" s="430">
        <f t="shared" si="4"/>
        <v>12.4</v>
      </c>
      <c r="W8" s="429">
        <v>0</v>
      </c>
      <c r="X8" s="429">
        <v>0</v>
      </c>
      <c r="Y8" s="429">
        <v>0</v>
      </c>
      <c r="Z8" s="429"/>
      <c r="AA8" s="429">
        <v>1</v>
      </c>
      <c r="AB8" s="429">
        <v>0</v>
      </c>
      <c r="AC8" s="429">
        <v>0</v>
      </c>
      <c r="AD8" s="429"/>
      <c r="AE8" s="429">
        <v>0</v>
      </c>
      <c r="AF8" s="429"/>
      <c r="AG8" s="429"/>
      <c r="AH8" s="429"/>
      <c r="AI8" s="429"/>
      <c r="AJ8" s="429"/>
      <c r="AK8" s="429"/>
      <c r="AL8" s="429"/>
      <c r="AM8" s="429">
        <f t="shared" si="1"/>
        <v>70.88</v>
      </c>
      <c r="AN8" s="429">
        <f t="shared" si="1"/>
        <v>32.104999999999997</v>
      </c>
      <c r="AO8" s="429">
        <f t="shared" si="1"/>
        <v>243.51150000000001</v>
      </c>
      <c r="AP8" s="430">
        <f t="shared" si="5"/>
        <v>7.5848465971032564</v>
      </c>
    </row>
    <row r="9" spans="1:50 16384:16384" ht="15.75">
      <c r="A9" s="364">
        <v>1</v>
      </c>
      <c r="B9" s="364" t="s">
        <v>499</v>
      </c>
      <c r="C9" s="454">
        <v>56</v>
      </c>
      <c r="D9" s="429">
        <v>20</v>
      </c>
      <c r="E9" s="429">
        <v>72</v>
      </c>
      <c r="F9" s="430">
        <f t="shared" si="6"/>
        <v>3.6</v>
      </c>
      <c r="G9" s="429">
        <v>26.25</v>
      </c>
      <c r="H9" s="429">
        <v>24.15</v>
      </c>
      <c r="I9" s="429">
        <v>157.49999999999997</v>
      </c>
      <c r="J9" s="430">
        <f t="shared" si="2"/>
        <v>6.5217391304347814</v>
      </c>
      <c r="K9" s="429">
        <v>66.150000000000006</v>
      </c>
      <c r="L9" s="429">
        <v>59.85</v>
      </c>
      <c r="M9" s="429">
        <v>663.6</v>
      </c>
      <c r="N9" s="430">
        <f t="shared" si="0"/>
        <v>11.087719298245615</v>
      </c>
      <c r="O9" s="429">
        <v>0</v>
      </c>
      <c r="P9" s="429">
        <v>0</v>
      </c>
      <c r="Q9" s="429">
        <v>0</v>
      </c>
      <c r="R9" s="430"/>
      <c r="S9" s="429">
        <v>14.07</v>
      </c>
      <c r="T9" s="429">
        <v>10.050000000000001</v>
      </c>
      <c r="U9" s="429">
        <v>113.56500000000001</v>
      </c>
      <c r="V9" s="430">
        <f t="shared" si="4"/>
        <v>11.3</v>
      </c>
      <c r="W9" s="429">
        <v>0</v>
      </c>
      <c r="X9" s="429">
        <v>0</v>
      </c>
      <c r="Y9" s="429">
        <v>0</v>
      </c>
      <c r="Z9" s="429"/>
      <c r="AA9" s="429">
        <v>0</v>
      </c>
      <c r="AB9" s="429">
        <v>0</v>
      </c>
      <c r="AC9" s="429">
        <v>0</v>
      </c>
      <c r="AD9" s="429"/>
      <c r="AE9" s="429">
        <v>200.9598</v>
      </c>
      <c r="AF9" s="429">
        <v>180.9</v>
      </c>
      <c r="AG9" s="429">
        <v>503.505</v>
      </c>
      <c r="AH9" s="430">
        <f>AG9/AF9</f>
        <v>2.7833333333333332</v>
      </c>
      <c r="AI9" s="429"/>
      <c r="AJ9" s="429"/>
      <c r="AK9" s="429"/>
      <c r="AL9" s="429"/>
      <c r="AM9" s="429">
        <f t="shared" si="1"/>
        <v>363.4298</v>
      </c>
      <c r="AN9" s="429">
        <f t="shared" si="1"/>
        <v>294.95</v>
      </c>
      <c r="AO9" s="429">
        <f t="shared" si="1"/>
        <v>1510.17</v>
      </c>
      <c r="AP9" s="430">
        <f t="shared" si="5"/>
        <v>5.1200881505339897</v>
      </c>
    </row>
    <row r="10" spans="1:50 16384:16384" ht="15.75">
      <c r="A10" s="364">
        <v>1</v>
      </c>
      <c r="B10" s="364" t="s">
        <v>223</v>
      </c>
      <c r="C10" s="454">
        <v>54</v>
      </c>
      <c r="D10" s="429">
        <v>14</v>
      </c>
      <c r="E10" s="429">
        <v>44</v>
      </c>
      <c r="F10" s="430">
        <f t="shared" si="6"/>
        <v>3.1428571428571428</v>
      </c>
      <c r="G10" s="429">
        <v>167</v>
      </c>
      <c r="H10" s="429">
        <v>109.25</v>
      </c>
      <c r="I10" s="429">
        <v>1155.75</v>
      </c>
      <c r="J10" s="430">
        <f t="shared" si="2"/>
        <v>10.578947368421053</v>
      </c>
      <c r="K10" s="429">
        <v>75.877499999999998</v>
      </c>
      <c r="L10" s="429">
        <v>56.782499999999999</v>
      </c>
      <c r="M10" s="429">
        <v>624.60749999999996</v>
      </c>
      <c r="N10" s="430">
        <f t="shared" si="0"/>
        <v>11</v>
      </c>
      <c r="O10" s="429">
        <v>0</v>
      </c>
      <c r="P10" s="429">
        <v>0</v>
      </c>
      <c r="Q10" s="429">
        <v>0</v>
      </c>
      <c r="R10" s="430"/>
      <c r="S10" s="429">
        <v>0</v>
      </c>
      <c r="T10" s="429">
        <v>0</v>
      </c>
      <c r="U10" s="429">
        <v>0</v>
      </c>
      <c r="V10" s="430"/>
      <c r="W10" s="429">
        <v>0</v>
      </c>
      <c r="X10" s="429">
        <v>0</v>
      </c>
      <c r="Y10" s="429">
        <v>0</v>
      </c>
      <c r="Z10" s="429"/>
      <c r="AA10" s="429">
        <v>0</v>
      </c>
      <c r="AB10" s="429">
        <v>0</v>
      </c>
      <c r="AC10" s="429">
        <v>0</v>
      </c>
      <c r="AD10" s="429"/>
      <c r="AE10" s="429">
        <v>0</v>
      </c>
      <c r="AF10" s="429"/>
      <c r="AG10" s="429"/>
      <c r="AH10" s="430"/>
      <c r="AI10" s="429"/>
      <c r="AJ10" s="429"/>
      <c r="AK10" s="429"/>
      <c r="AL10" s="429"/>
      <c r="AM10" s="429">
        <f t="shared" si="1"/>
        <v>296.8775</v>
      </c>
      <c r="AN10" s="429">
        <f t="shared" si="1"/>
        <v>180.0325</v>
      </c>
      <c r="AO10" s="429">
        <f t="shared" si="1"/>
        <v>1824.3575000000001</v>
      </c>
      <c r="AP10" s="430">
        <f t="shared" si="5"/>
        <v>10.133489786566315</v>
      </c>
    </row>
    <row r="11" spans="1:50 16384:16384" ht="15.75">
      <c r="A11" s="364">
        <v>1</v>
      </c>
      <c r="B11" s="364" t="s">
        <v>190</v>
      </c>
      <c r="C11" s="454">
        <v>74</v>
      </c>
      <c r="D11" s="429">
        <v>48</v>
      </c>
      <c r="E11" s="429">
        <v>152</v>
      </c>
      <c r="F11" s="430">
        <f t="shared" si="6"/>
        <v>3.1666666666666665</v>
      </c>
      <c r="G11" s="429">
        <v>41</v>
      </c>
      <c r="H11" s="429">
        <v>33.6</v>
      </c>
      <c r="I11" s="429">
        <v>372.75</v>
      </c>
      <c r="J11" s="430">
        <f t="shared" si="2"/>
        <v>11.09375</v>
      </c>
      <c r="K11" s="429">
        <v>50.75</v>
      </c>
      <c r="L11" s="429">
        <v>40.6</v>
      </c>
      <c r="M11" s="429">
        <v>304.5</v>
      </c>
      <c r="N11" s="430">
        <f t="shared" si="0"/>
        <v>7.5</v>
      </c>
      <c r="O11" s="429">
        <v>5.0250000000000004</v>
      </c>
      <c r="P11" s="429">
        <v>5.0250000000000004</v>
      </c>
      <c r="Q11" s="429">
        <v>40.200000000000003</v>
      </c>
      <c r="R11" s="430">
        <f t="shared" si="3"/>
        <v>8</v>
      </c>
      <c r="S11" s="429">
        <v>20.100000000000001</v>
      </c>
      <c r="T11" s="429">
        <v>17.085000000000001</v>
      </c>
      <c r="U11" s="429">
        <v>100.50000000000001</v>
      </c>
      <c r="V11" s="430">
        <f t="shared" si="4"/>
        <v>5.882352941176471</v>
      </c>
      <c r="W11" s="429">
        <v>11</v>
      </c>
      <c r="X11" s="429">
        <v>10</v>
      </c>
      <c r="Y11" s="429">
        <v>71.428571428571431</v>
      </c>
      <c r="Z11" s="430">
        <f>Y11/X11</f>
        <v>7.1428571428571432</v>
      </c>
      <c r="AA11" s="429">
        <v>0</v>
      </c>
      <c r="AB11" s="429">
        <v>0</v>
      </c>
      <c r="AC11" s="429">
        <v>0</v>
      </c>
      <c r="AD11" s="429"/>
      <c r="AE11" s="429">
        <v>0</v>
      </c>
      <c r="AF11" s="429"/>
      <c r="AG11" s="429"/>
      <c r="AH11" s="430"/>
      <c r="AI11" s="429"/>
      <c r="AJ11" s="429"/>
      <c r="AK11" s="429"/>
      <c r="AL11" s="429"/>
      <c r="AM11" s="429">
        <f t="shared" si="1"/>
        <v>201.875</v>
      </c>
      <c r="AN11" s="429">
        <f t="shared" si="1"/>
        <v>154.31</v>
      </c>
      <c r="AO11" s="429">
        <f t="shared" si="1"/>
        <v>1041.3785714285714</v>
      </c>
      <c r="AP11" s="430">
        <f t="shared" si="5"/>
        <v>6.7486136441486062</v>
      </c>
    </row>
    <row r="12" spans="1:50 16384:16384" ht="15.75">
      <c r="A12" s="364">
        <v>1</v>
      </c>
      <c r="B12" s="364" t="s">
        <v>189</v>
      </c>
      <c r="C12" s="454">
        <v>90</v>
      </c>
      <c r="D12" s="429">
        <v>66</v>
      </c>
      <c r="E12" s="429">
        <v>351.75</v>
      </c>
      <c r="F12" s="430">
        <f t="shared" si="6"/>
        <v>5.3295454545454541</v>
      </c>
      <c r="G12" s="429">
        <v>102.5</v>
      </c>
      <c r="H12" s="429">
        <v>92.25</v>
      </c>
      <c r="I12" s="429">
        <v>615</v>
      </c>
      <c r="J12" s="430">
        <f t="shared" si="2"/>
        <v>6.666666666666667</v>
      </c>
      <c r="K12" s="429">
        <v>30.75</v>
      </c>
      <c r="L12" s="429">
        <v>25.625</v>
      </c>
      <c r="M12" s="429">
        <v>297.25</v>
      </c>
      <c r="N12" s="430">
        <f t="shared" si="0"/>
        <v>11.6</v>
      </c>
      <c r="O12" s="429">
        <v>3.0150000000000001</v>
      </c>
      <c r="P12" s="429">
        <v>3.0150000000000001</v>
      </c>
      <c r="Q12" s="429">
        <v>15.075000000000001</v>
      </c>
      <c r="R12" s="430">
        <f t="shared" si="3"/>
        <v>5</v>
      </c>
      <c r="S12" s="429">
        <v>11.5</v>
      </c>
      <c r="T12" s="429">
        <v>8</v>
      </c>
      <c r="U12" s="429">
        <v>53.333333333333336</v>
      </c>
      <c r="V12" s="430">
        <f t="shared" si="4"/>
        <v>6.666666666666667</v>
      </c>
      <c r="W12" s="429">
        <v>5.0250000000000004</v>
      </c>
      <c r="X12" s="429">
        <v>4.0199999999999996</v>
      </c>
      <c r="Y12" s="429">
        <v>10.049999999999999</v>
      </c>
      <c r="Z12" s="430">
        <f>Y12/X12</f>
        <v>2.5</v>
      </c>
      <c r="AA12" s="429">
        <v>62</v>
      </c>
      <c r="AB12" s="429">
        <v>18</v>
      </c>
      <c r="AC12" s="429">
        <v>90</v>
      </c>
      <c r="AD12" s="430">
        <f t="shared" ref="AD12:AD27" si="7">AC12/AB12</f>
        <v>5</v>
      </c>
      <c r="AE12" s="429">
        <v>2.0099999999999998</v>
      </c>
      <c r="AF12" s="429">
        <v>1.5075000000000001</v>
      </c>
      <c r="AG12" s="429">
        <v>5.0250000000000004</v>
      </c>
      <c r="AH12" s="430">
        <f>AG12/AF12</f>
        <v>3.3333333333333335</v>
      </c>
      <c r="AI12" s="429"/>
      <c r="AJ12" s="429"/>
      <c r="AK12" s="429"/>
      <c r="AL12" s="429"/>
      <c r="AM12" s="429">
        <f t="shared" si="1"/>
        <v>306.8</v>
      </c>
      <c r="AN12" s="429">
        <f t="shared" si="1"/>
        <v>218.41749999999999</v>
      </c>
      <c r="AO12" s="429">
        <f t="shared" si="1"/>
        <v>1437.4833333333333</v>
      </c>
      <c r="AP12" s="430">
        <f t="shared" si="5"/>
        <v>6.581356042136429</v>
      </c>
    </row>
    <row r="13" spans="1:50 16384:16384" ht="15.75">
      <c r="A13" s="364">
        <v>1</v>
      </c>
      <c r="B13" s="364" t="s">
        <v>196</v>
      </c>
      <c r="C13" s="454">
        <v>97</v>
      </c>
      <c r="D13" s="429">
        <v>55</v>
      </c>
      <c r="E13" s="429">
        <v>187</v>
      </c>
      <c r="F13" s="430">
        <f t="shared" si="6"/>
        <v>3.4</v>
      </c>
      <c r="G13" s="429">
        <v>123</v>
      </c>
      <c r="H13" s="429">
        <v>94.5</v>
      </c>
      <c r="I13" s="429">
        <v>829.50000000000011</v>
      </c>
      <c r="J13" s="430">
        <f t="shared" si="2"/>
        <v>8.7777777777777786</v>
      </c>
      <c r="K13" s="429">
        <v>184.5</v>
      </c>
      <c r="L13" s="429">
        <v>145.55000000000001</v>
      </c>
      <c r="M13" s="429">
        <v>1091.625</v>
      </c>
      <c r="N13" s="430">
        <f t="shared" si="0"/>
        <v>7.4999999999999991</v>
      </c>
      <c r="O13" s="429">
        <v>12.06</v>
      </c>
      <c r="P13" s="429">
        <v>10.050000000000001</v>
      </c>
      <c r="Q13" s="429">
        <v>121.605</v>
      </c>
      <c r="R13" s="430">
        <f t="shared" si="3"/>
        <v>12.1</v>
      </c>
      <c r="S13" s="429">
        <v>133.66499999999999</v>
      </c>
      <c r="T13" s="429">
        <v>101.505</v>
      </c>
      <c r="U13" s="429">
        <v>1319.5650000000001</v>
      </c>
      <c r="V13" s="430">
        <f t="shared" si="4"/>
        <v>13.000000000000002</v>
      </c>
      <c r="W13" s="429">
        <v>0</v>
      </c>
      <c r="X13" s="429">
        <v>0</v>
      </c>
      <c r="Y13" s="429">
        <v>0</v>
      </c>
      <c r="Z13" s="429"/>
      <c r="AA13" s="429">
        <v>152</v>
      </c>
      <c r="AB13" s="429">
        <v>25</v>
      </c>
      <c r="AC13" s="429">
        <v>141.66666666666669</v>
      </c>
      <c r="AD13" s="430">
        <f t="shared" si="7"/>
        <v>5.6666666666666679</v>
      </c>
      <c r="AE13" s="429">
        <v>0</v>
      </c>
      <c r="AF13" s="429"/>
      <c r="AG13" s="429"/>
      <c r="AH13" s="430"/>
      <c r="AI13" s="429"/>
      <c r="AJ13" s="429"/>
      <c r="AK13" s="429"/>
      <c r="AL13" s="429"/>
      <c r="AM13" s="429">
        <f t="shared" si="1"/>
        <v>702.22499999999991</v>
      </c>
      <c r="AN13" s="429">
        <f t="shared" si="1"/>
        <v>431.60500000000002</v>
      </c>
      <c r="AO13" s="429">
        <f t="shared" si="1"/>
        <v>3690.961666666667</v>
      </c>
      <c r="AP13" s="430">
        <f t="shared" si="5"/>
        <v>8.5517120206361525</v>
      </c>
    </row>
    <row r="14" spans="1:50 16384:16384" ht="15.75">
      <c r="A14" s="364">
        <v>1</v>
      </c>
      <c r="B14" s="364" t="s">
        <v>252</v>
      </c>
      <c r="C14" s="454">
        <v>22.11</v>
      </c>
      <c r="D14" s="429">
        <v>20.100000000000001</v>
      </c>
      <c r="E14" s="429">
        <v>75.375</v>
      </c>
      <c r="F14" s="430">
        <f t="shared" si="6"/>
        <v>3.7499999999999996</v>
      </c>
      <c r="G14" s="429">
        <v>33.825000000000003</v>
      </c>
      <c r="H14" s="429">
        <v>30.75</v>
      </c>
      <c r="I14" s="429">
        <v>307.5</v>
      </c>
      <c r="J14" s="430">
        <f t="shared" si="2"/>
        <v>10</v>
      </c>
      <c r="K14" s="429">
        <v>10.050000000000001</v>
      </c>
      <c r="L14" s="429">
        <v>9.0449999999999999</v>
      </c>
      <c r="M14" s="429">
        <v>45.225000000000001</v>
      </c>
      <c r="N14" s="430">
        <f t="shared" si="0"/>
        <v>5</v>
      </c>
      <c r="O14" s="429">
        <v>0</v>
      </c>
      <c r="P14" s="429"/>
      <c r="Q14" s="429"/>
      <c r="R14" s="430"/>
      <c r="S14" s="429"/>
      <c r="T14" s="429"/>
      <c r="U14" s="429"/>
      <c r="V14" s="430"/>
      <c r="W14" s="429">
        <v>0</v>
      </c>
      <c r="X14" s="429">
        <v>0</v>
      </c>
      <c r="Y14" s="429">
        <v>0</v>
      </c>
      <c r="Z14" s="429"/>
      <c r="AA14" s="429">
        <v>7</v>
      </c>
      <c r="AB14" s="429">
        <v>5.0250000000000004</v>
      </c>
      <c r="AC14" s="429">
        <v>25.125</v>
      </c>
      <c r="AD14" s="430">
        <f t="shared" si="7"/>
        <v>5</v>
      </c>
      <c r="AE14" s="429">
        <v>0</v>
      </c>
      <c r="AF14" s="429"/>
      <c r="AG14" s="429"/>
      <c r="AH14" s="430"/>
      <c r="AI14" s="429"/>
      <c r="AJ14" s="429"/>
      <c r="AK14" s="429"/>
      <c r="AL14" s="429"/>
      <c r="AM14" s="429">
        <f t="shared" si="1"/>
        <v>72.984999999999999</v>
      </c>
      <c r="AN14" s="429">
        <f t="shared" si="1"/>
        <v>64.92</v>
      </c>
      <c r="AO14" s="429">
        <f t="shared" si="1"/>
        <v>453.22500000000002</v>
      </c>
      <c r="AP14" s="430">
        <f t="shared" si="5"/>
        <v>6.981284658040666</v>
      </c>
    </row>
    <row r="15" spans="1:50 16384:16384" ht="15.75">
      <c r="A15" s="364">
        <v>1</v>
      </c>
      <c r="B15" s="364" t="s">
        <v>253</v>
      </c>
      <c r="C15" s="454">
        <v>804</v>
      </c>
      <c r="D15" s="429">
        <v>386.92500000000001</v>
      </c>
      <c r="E15" s="429">
        <v>3097.41</v>
      </c>
      <c r="F15" s="430">
        <f t="shared" si="6"/>
        <v>8.0051948051948045</v>
      </c>
      <c r="G15" s="429">
        <v>121.97499999999999</v>
      </c>
      <c r="H15" s="429">
        <v>100.45</v>
      </c>
      <c r="I15" s="429">
        <v>1305.8500000000001</v>
      </c>
      <c r="J15" s="430">
        <f t="shared" si="2"/>
        <v>13.000000000000002</v>
      </c>
      <c r="K15" s="429">
        <v>55.825000000000003</v>
      </c>
      <c r="L15" s="429">
        <v>46.69</v>
      </c>
      <c r="M15" s="429">
        <v>489.22999999999996</v>
      </c>
      <c r="N15" s="430">
        <f t="shared" si="0"/>
        <v>10.478260869565217</v>
      </c>
      <c r="O15" s="429">
        <v>66.33</v>
      </c>
      <c r="P15" s="429">
        <v>31.155000000000001</v>
      </c>
      <c r="Q15" s="429">
        <v>420.59250000000003</v>
      </c>
      <c r="R15" s="430">
        <f t="shared" si="3"/>
        <v>13.5</v>
      </c>
      <c r="S15" s="429">
        <v>30.15</v>
      </c>
      <c r="T15" s="429">
        <v>27.135000000000002</v>
      </c>
      <c r="U15" s="429">
        <v>434.16</v>
      </c>
      <c r="V15" s="430">
        <f t="shared" si="4"/>
        <v>16</v>
      </c>
      <c r="W15" s="429">
        <v>25</v>
      </c>
      <c r="X15" s="429">
        <v>24</v>
      </c>
      <c r="Y15" s="429">
        <v>240</v>
      </c>
      <c r="Z15" s="430">
        <f>Y15/X15</f>
        <v>10</v>
      </c>
      <c r="AA15" s="429">
        <v>125</v>
      </c>
      <c r="AB15" s="429">
        <v>90</v>
      </c>
      <c r="AC15" s="429">
        <v>675</v>
      </c>
      <c r="AD15" s="430">
        <f t="shared" si="7"/>
        <v>7.5</v>
      </c>
      <c r="AE15" s="429">
        <v>31.004250000000003</v>
      </c>
      <c r="AF15" s="429">
        <v>22</v>
      </c>
      <c r="AG15" s="429">
        <v>88</v>
      </c>
      <c r="AH15" s="430">
        <f>AG15/AF15</f>
        <v>4</v>
      </c>
      <c r="AI15" s="429">
        <v>3.0150000000000001</v>
      </c>
      <c r="AJ15" s="429">
        <v>2.0099999999999998</v>
      </c>
      <c r="AK15" s="429">
        <v>21.104999999999997</v>
      </c>
      <c r="AL15" s="429">
        <f>AK15/AJ15</f>
        <v>10.5</v>
      </c>
      <c r="AM15" s="429">
        <f t="shared" si="1"/>
        <v>1262.29925</v>
      </c>
      <c r="AN15" s="429">
        <f t="shared" si="1"/>
        <v>730.36500000000001</v>
      </c>
      <c r="AO15" s="429">
        <f t="shared" si="1"/>
        <v>6771.3474999999999</v>
      </c>
      <c r="AP15" s="430">
        <f t="shared" si="5"/>
        <v>9.2711829016998344</v>
      </c>
    </row>
    <row r="16" spans="1:50 16384:16384" ht="15.75">
      <c r="A16" s="364">
        <v>1</v>
      </c>
      <c r="B16" s="364" t="s">
        <v>174</v>
      </c>
      <c r="C16" s="454">
        <v>1406</v>
      </c>
      <c r="D16" s="429">
        <v>1005</v>
      </c>
      <c r="E16" s="429">
        <v>8103</v>
      </c>
      <c r="F16" s="430">
        <f t="shared" si="6"/>
        <v>8.0626865671641799</v>
      </c>
      <c r="G16" s="429">
        <v>1776.59</v>
      </c>
      <c r="H16" s="429">
        <v>1766.79</v>
      </c>
      <c r="I16" s="429">
        <v>33922.367999999995</v>
      </c>
      <c r="J16" s="430">
        <f t="shared" si="2"/>
        <v>19.2</v>
      </c>
      <c r="K16" s="429">
        <v>226.125</v>
      </c>
      <c r="L16" s="429">
        <v>225</v>
      </c>
      <c r="M16" s="429">
        <v>2009.25</v>
      </c>
      <c r="N16" s="430">
        <f t="shared" si="0"/>
        <v>8.93</v>
      </c>
      <c r="O16" s="429">
        <v>62.31</v>
      </c>
      <c r="P16" s="429">
        <v>61.305</v>
      </c>
      <c r="Q16" s="429">
        <v>613.04999999999995</v>
      </c>
      <c r="R16" s="430">
        <f t="shared" si="3"/>
        <v>10</v>
      </c>
      <c r="S16" s="429">
        <v>23.574999999999999</v>
      </c>
      <c r="T16" s="429">
        <v>20.5</v>
      </c>
      <c r="U16" s="429">
        <v>225.5</v>
      </c>
      <c r="V16" s="430">
        <f t="shared" si="4"/>
        <v>11</v>
      </c>
      <c r="W16" s="429">
        <v>125</v>
      </c>
      <c r="X16" s="429">
        <v>122.61</v>
      </c>
      <c r="Y16" s="429">
        <v>3580.212</v>
      </c>
      <c r="Z16" s="430">
        <f>Y16/X16</f>
        <v>29.2</v>
      </c>
      <c r="AA16" s="429">
        <v>93</v>
      </c>
      <c r="AB16" s="429">
        <v>75</v>
      </c>
      <c r="AC16" s="429">
        <v>651.92307692307691</v>
      </c>
      <c r="AD16" s="430">
        <f t="shared" si="7"/>
        <v>8.6923076923076916</v>
      </c>
      <c r="AE16" s="429">
        <v>2680</v>
      </c>
      <c r="AF16" s="429">
        <v>2673.3</v>
      </c>
      <c r="AG16" s="429">
        <v>9821.6640000000007</v>
      </c>
      <c r="AH16" s="430">
        <f>AG16/AF16</f>
        <v>3.6739849624060152</v>
      </c>
      <c r="AI16" s="429">
        <v>81</v>
      </c>
      <c r="AJ16" s="429">
        <v>80.400000000000006</v>
      </c>
      <c r="AK16" s="429">
        <v>1053.24</v>
      </c>
      <c r="AL16" s="429">
        <f>AK16/AJ16</f>
        <v>13.1</v>
      </c>
      <c r="AM16" s="429">
        <f t="shared" si="1"/>
        <v>6473.5999999999995</v>
      </c>
      <c r="AN16" s="429">
        <f t="shared" si="1"/>
        <v>6029.9050000000007</v>
      </c>
      <c r="AO16" s="429">
        <f t="shared" si="1"/>
        <v>59980.20707692307</v>
      </c>
      <c r="AP16" s="430">
        <f t="shared" si="5"/>
        <v>9.947123060300795</v>
      </c>
    </row>
    <row r="17" spans="1:50" ht="15.75">
      <c r="A17" s="364">
        <v>1</v>
      </c>
      <c r="B17" s="364" t="s">
        <v>254</v>
      </c>
      <c r="C17" s="454">
        <v>872.85</v>
      </c>
      <c r="D17" s="429">
        <v>570</v>
      </c>
      <c r="E17" s="429">
        <v>4850</v>
      </c>
      <c r="F17" s="430">
        <f t="shared" si="6"/>
        <v>8.5087719298245617</v>
      </c>
      <c r="G17" s="429">
        <v>2474.5</v>
      </c>
      <c r="H17" s="429">
        <v>2462.25</v>
      </c>
      <c r="I17" s="429">
        <v>34471.5</v>
      </c>
      <c r="J17" s="430">
        <f t="shared" si="2"/>
        <v>14</v>
      </c>
      <c r="K17" s="429">
        <v>58.424999999999997</v>
      </c>
      <c r="L17" s="429">
        <v>57.284999999999997</v>
      </c>
      <c r="M17" s="429">
        <v>630.13499999999999</v>
      </c>
      <c r="N17" s="430">
        <f t="shared" si="0"/>
        <v>11</v>
      </c>
      <c r="O17" s="429">
        <v>74.094999999999999</v>
      </c>
      <c r="P17" s="429">
        <v>72.5</v>
      </c>
      <c r="Q17" s="429">
        <v>986.25</v>
      </c>
      <c r="R17" s="430">
        <f t="shared" si="3"/>
        <v>13.603448275862069</v>
      </c>
      <c r="S17" s="429">
        <v>48</v>
      </c>
      <c r="T17" s="429">
        <v>46</v>
      </c>
      <c r="U17" s="429">
        <v>475.33333333333337</v>
      </c>
      <c r="V17" s="430">
        <f t="shared" si="4"/>
        <v>10.333333333333334</v>
      </c>
      <c r="W17" s="429">
        <v>10.050000000000001</v>
      </c>
      <c r="X17" s="429">
        <v>10.050000000000001</v>
      </c>
      <c r="Y17" s="429">
        <v>100.5</v>
      </c>
      <c r="Z17" s="430">
        <f>Y17/X17</f>
        <v>10</v>
      </c>
      <c r="AA17" s="429">
        <v>275</v>
      </c>
      <c r="AB17" s="429">
        <v>150</v>
      </c>
      <c r="AC17" s="429">
        <v>1102.7586206896551</v>
      </c>
      <c r="AD17" s="430">
        <f t="shared" si="7"/>
        <v>7.3517241379310345</v>
      </c>
      <c r="AE17" s="429">
        <v>898</v>
      </c>
      <c r="AF17" s="429">
        <v>894.45</v>
      </c>
      <c r="AG17" s="429">
        <v>2896.41</v>
      </c>
      <c r="AH17" s="430">
        <f>AG17/AF17</f>
        <v>3.238202247191011</v>
      </c>
      <c r="AI17" s="429">
        <v>152</v>
      </c>
      <c r="AJ17" s="429">
        <v>150.75</v>
      </c>
      <c r="AK17" s="429">
        <v>3015</v>
      </c>
      <c r="AL17" s="429">
        <f>AK17/AJ17</f>
        <v>20</v>
      </c>
      <c r="AM17" s="429">
        <f t="shared" si="1"/>
        <v>4862.92</v>
      </c>
      <c r="AN17" s="429">
        <f t="shared" si="1"/>
        <v>4413.2849999999999</v>
      </c>
      <c r="AO17" s="429">
        <f t="shared" si="1"/>
        <v>48527.886954022986</v>
      </c>
      <c r="AP17" s="430">
        <f t="shared" si="5"/>
        <v>10.995865201096912</v>
      </c>
    </row>
    <row r="18" spans="1:50" ht="15.75">
      <c r="A18" s="364">
        <v>1</v>
      </c>
      <c r="B18" s="364" t="s">
        <v>177</v>
      </c>
      <c r="C18" s="454">
        <v>1456</v>
      </c>
      <c r="D18" s="429">
        <v>1011</v>
      </c>
      <c r="E18" s="429">
        <v>8134</v>
      </c>
      <c r="F18" s="430">
        <f t="shared" si="6"/>
        <v>8.0454995054401586</v>
      </c>
      <c r="G18" s="429">
        <v>507.5</v>
      </c>
      <c r="H18" s="429">
        <v>456.75</v>
      </c>
      <c r="I18" s="429">
        <v>8449.875</v>
      </c>
      <c r="J18" s="430">
        <f t="shared" si="2"/>
        <v>18.5</v>
      </c>
      <c r="K18" s="429">
        <v>52.5</v>
      </c>
      <c r="L18" s="429">
        <v>42</v>
      </c>
      <c r="M18" s="429">
        <v>336</v>
      </c>
      <c r="N18" s="430">
        <f t="shared" si="0"/>
        <v>8</v>
      </c>
      <c r="O18" s="429">
        <v>35.524999999999999</v>
      </c>
      <c r="P18" s="429">
        <v>35.174999999999997</v>
      </c>
      <c r="Q18" s="429">
        <v>471.34499999999997</v>
      </c>
      <c r="R18" s="430">
        <f t="shared" si="3"/>
        <v>13.4</v>
      </c>
      <c r="S18" s="429">
        <v>46</v>
      </c>
      <c r="T18" s="429">
        <v>33</v>
      </c>
      <c r="U18" s="429">
        <v>495</v>
      </c>
      <c r="V18" s="430">
        <f t="shared" si="4"/>
        <v>15</v>
      </c>
      <c r="W18" s="429">
        <v>10.050000000000001</v>
      </c>
      <c r="X18" s="429">
        <v>10</v>
      </c>
      <c r="Y18" s="429">
        <v>150</v>
      </c>
      <c r="Z18" s="430">
        <f>Y18/X18</f>
        <v>15</v>
      </c>
      <c r="AA18" s="429">
        <v>278</v>
      </c>
      <c r="AB18" s="429">
        <v>220</v>
      </c>
      <c r="AC18" s="429">
        <v>1540</v>
      </c>
      <c r="AD18" s="430">
        <f t="shared" si="7"/>
        <v>7</v>
      </c>
      <c r="AE18" s="429">
        <v>138</v>
      </c>
      <c r="AF18" s="429">
        <v>130</v>
      </c>
      <c r="AG18" s="429">
        <v>520</v>
      </c>
      <c r="AH18" s="430">
        <f>AG18/AF18</f>
        <v>4</v>
      </c>
      <c r="AI18" s="429">
        <v>51</v>
      </c>
      <c r="AJ18" s="429">
        <v>42</v>
      </c>
      <c r="AK18" s="429">
        <v>357</v>
      </c>
      <c r="AL18" s="429">
        <f>AK18/AJ18</f>
        <v>8.5</v>
      </c>
      <c r="AM18" s="429">
        <f t="shared" si="1"/>
        <v>2574.5749999999998</v>
      </c>
      <c r="AN18" s="429">
        <f t="shared" si="1"/>
        <v>1979.925</v>
      </c>
      <c r="AO18" s="429">
        <f t="shared" si="1"/>
        <v>20453.22</v>
      </c>
      <c r="AP18" s="430">
        <f t="shared" si="5"/>
        <v>10.330300390166295</v>
      </c>
    </row>
    <row r="19" spans="1:50" s="458" customFormat="1" ht="15.75">
      <c r="A19" s="372"/>
      <c r="B19" s="387" t="s">
        <v>500</v>
      </c>
      <c r="C19" s="456">
        <f>SUM(C5:C18)</f>
        <v>5054.1350000000002</v>
      </c>
      <c r="D19" s="433">
        <f>SUM(D5:D18)</f>
        <v>3228.8050000000003</v>
      </c>
      <c r="E19" s="433">
        <f>SUM(E5:E18)</f>
        <v>25185.71</v>
      </c>
      <c r="F19" s="457">
        <f t="shared" si="6"/>
        <v>7.8003193131824302</v>
      </c>
      <c r="G19" s="433">
        <f>SUM(G5:G18)</f>
        <v>5493.49</v>
      </c>
      <c r="H19" s="433">
        <f>SUM(H5:H18)</f>
        <v>5230.0349999999999</v>
      </c>
      <c r="I19" s="433">
        <f>SUM(I5:I18)</f>
        <v>82059.942999999999</v>
      </c>
      <c r="J19" s="457">
        <f t="shared" si="2"/>
        <v>15.69013266641619</v>
      </c>
      <c r="K19" s="433">
        <f>SUM(K5:K18)</f>
        <v>906.42750000000001</v>
      </c>
      <c r="L19" s="433">
        <f>SUM(L5:L18)</f>
        <v>779.78250000000003</v>
      </c>
      <c r="M19" s="433">
        <f>SUM(M5:M18)</f>
        <v>7247.1824999999999</v>
      </c>
      <c r="N19" s="457">
        <f t="shared" si="0"/>
        <v>9.293851170037799</v>
      </c>
      <c r="O19" s="433">
        <f>SUM(O5:O18)</f>
        <v>282.48</v>
      </c>
      <c r="P19" s="433">
        <f>SUM(P5:P18)</f>
        <v>238.49</v>
      </c>
      <c r="Q19" s="433">
        <f>SUM(Q5:Q18)</f>
        <v>2942.0674999999997</v>
      </c>
      <c r="R19" s="457">
        <f t="shared" si="3"/>
        <v>12.336230030609247</v>
      </c>
      <c r="S19" s="433">
        <f>SUM(S5:S18)</f>
        <v>350.17500000000001</v>
      </c>
      <c r="T19" s="433">
        <f>SUM(T5:T18)</f>
        <v>273.32499999999999</v>
      </c>
      <c r="U19" s="433">
        <f>SUM(U5:U18)</f>
        <v>3358.4606666666668</v>
      </c>
      <c r="V19" s="457">
        <f t="shared" si="4"/>
        <v>12.287425836153542</v>
      </c>
      <c r="W19" s="433">
        <f>SUM(W5:W18)</f>
        <v>201.20000000000002</v>
      </c>
      <c r="X19" s="433">
        <f>SUM(X5:X18)</f>
        <v>195.68</v>
      </c>
      <c r="Y19" s="433">
        <f>SUM(Y5:Y18)</f>
        <v>4377.1905714285713</v>
      </c>
      <c r="Z19" s="457">
        <f>Y19/X19</f>
        <v>22.369125978273566</v>
      </c>
      <c r="AA19" s="433">
        <f>SUM(AA5:AA18)</f>
        <v>1044</v>
      </c>
      <c r="AB19" s="433">
        <f>SUM(AB5:AB18)</f>
        <v>603.02499999999998</v>
      </c>
      <c r="AC19" s="433">
        <f>SUM(AC5:AC18)</f>
        <v>4419.806697612732</v>
      </c>
      <c r="AD19" s="457">
        <f t="shared" si="7"/>
        <v>7.3293921439620782</v>
      </c>
      <c r="AE19" s="433">
        <f>SUM(AE5:AE18)</f>
        <v>3949.9740499999998</v>
      </c>
      <c r="AF19" s="433">
        <f>SUM(AF6:AF18)</f>
        <v>3902.1575000000003</v>
      </c>
      <c r="AG19" s="433">
        <f>SUM(AG5:AG18)</f>
        <v>13834.604000000001</v>
      </c>
      <c r="AH19" s="457">
        <f>AG19/AF19</f>
        <v>3.5453730404269947</v>
      </c>
      <c r="AI19" s="433">
        <f>SUM(AI5:AI18)</f>
        <v>287.01499999999999</v>
      </c>
      <c r="AJ19" s="433">
        <f>SUM(AJ5:AJ18)</f>
        <v>275.16000000000003</v>
      </c>
      <c r="AK19" s="433">
        <f>SUM(AK5:AK18)</f>
        <v>4446.3450000000003</v>
      </c>
      <c r="AL19" s="433">
        <f>AK19/AJ19</f>
        <v>16.159125599651112</v>
      </c>
      <c r="AM19" s="433">
        <f>SUM(AM5:AM18)</f>
        <v>17568.896549999998</v>
      </c>
      <c r="AN19" s="433">
        <f>SUM(AN5:AN18)</f>
        <v>14726.46</v>
      </c>
      <c r="AO19" s="433">
        <f>SUM(AO5:AO18)</f>
        <v>147871.30993570795</v>
      </c>
      <c r="AP19" s="457">
        <f t="shared" si="5"/>
        <v>10.041198627213054</v>
      </c>
      <c r="AQ19" s="412"/>
      <c r="AR19" s="412"/>
      <c r="AS19" s="412"/>
      <c r="AT19" s="412"/>
      <c r="AU19" s="412"/>
      <c r="AV19" s="412"/>
      <c r="AW19" s="412"/>
      <c r="AX19" s="412"/>
    </row>
    <row r="20" spans="1:50" ht="15.75">
      <c r="A20" s="364">
        <v>2</v>
      </c>
      <c r="B20" s="364" t="s">
        <v>256</v>
      </c>
      <c r="C20" s="454">
        <v>7125</v>
      </c>
      <c r="D20" s="429">
        <v>5632</v>
      </c>
      <c r="E20" s="429">
        <v>55654.04</v>
      </c>
      <c r="F20" s="430">
        <f t="shared" si="6"/>
        <v>9.8817542613636373</v>
      </c>
      <c r="G20" s="429">
        <v>1776.25</v>
      </c>
      <c r="H20" s="429">
        <v>1573.25</v>
      </c>
      <c r="I20" s="429">
        <v>35331.25</v>
      </c>
      <c r="J20" s="430">
        <f t="shared" si="2"/>
        <v>22.457492451930715</v>
      </c>
      <c r="K20" s="429">
        <v>13.65</v>
      </c>
      <c r="L20" s="429">
        <v>11.55</v>
      </c>
      <c r="M20" s="429">
        <v>80.850000000000009</v>
      </c>
      <c r="N20" s="430">
        <f t="shared" si="0"/>
        <v>7</v>
      </c>
      <c r="O20" s="429">
        <v>5.0250000000000004</v>
      </c>
      <c r="P20" s="429">
        <v>4.5225</v>
      </c>
      <c r="Q20" s="429">
        <v>33.918750000000003</v>
      </c>
      <c r="R20" s="430">
        <f t="shared" si="3"/>
        <v>7.5000000000000009</v>
      </c>
      <c r="S20" s="429">
        <v>35.174999999999997</v>
      </c>
      <c r="T20" s="429">
        <v>22.11</v>
      </c>
      <c r="U20" s="429">
        <v>552.75</v>
      </c>
      <c r="V20" s="430">
        <f t="shared" si="4"/>
        <v>25</v>
      </c>
      <c r="W20" s="429">
        <v>12.311249999999999</v>
      </c>
      <c r="X20" s="429">
        <v>12</v>
      </c>
      <c r="Y20" s="429">
        <v>144</v>
      </c>
      <c r="Z20" s="430">
        <f t="shared" ref="Z20:Z28" si="8">Y20/X20</f>
        <v>12</v>
      </c>
      <c r="AA20" s="429">
        <v>171</v>
      </c>
      <c r="AB20" s="429">
        <v>155</v>
      </c>
      <c r="AC20" s="429">
        <v>1007.5</v>
      </c>
      <c r="AD20" s="430">
        <f t="shared" si="7"/>
        <v>6.5</v>
      </c>
      <c r="AE20" s="429">
        <v>0</v>
      </c>
      <c r="AF20" s="429">
        <v>0</v>
      </c>
      <c r="AG20" s="429">
        <v>0</v>
      </c>
      <c r="AH20" s="430"/>
      <c r="AI20" s="429">
        <v>0</v>
      </c>
      <c r="AJ20" s="429">
        <v>0</v>
      </c>
      <c r="AK20" s="429">
        <v>0</v>
      </c>
      <c r="AL20" s="429"/>
      <c r="AM20" s="429">
        <f t="shared" ref="AM20:AO27" si="9">AI20+AE20+AA20+W20+S20+O20+K20+G20+C20</f>
        <v>9138.411250000001</v>
      </c>
      <c r="AN20" s="429">
        <f t="shared" si="9"/>
        <v>7410.4324999999999</v>
      </c>
      <c r="AO20" s="429">
        <f t="shared" si="9"/>
        <v>92804.308749999997</v>
      </c>
      <c r="AP20" s="430">
        <f t="shared" si="5"/>
        <v>12.523467253766903</v>
      </c>
    </row>
    <row r="21" spans="1:50" ht="24.75" customHeight="1">
      <c r="A21" s="364">
        <v>2</v>
      </c>
      <c r="B21" s="364" t="s">
        <v>257</v>
      </c>
      <c r="C21" s="454">
        <v>6314</v>
      </c>
      <c r="D21" s="429">
        <v>5195.8500000000004</v>
      </c>
      <c r="E21" s="429">
        <f>52268.875</f>
        <v>52268.875</v>
      </c>
      <c r="F21" s="430">
        <f t="shared" si="6"/>
        <v>10.059735173263277</v>
      </c>
      <c r="G21" s="429">
        <v>143.5</v>
      </c>
      <c r="H21" s="429">
        <v>140.69999999999999</v>
      </c>
      <c r="I21" s="429">
        <v>1969.7999999999997</v>
      </c>
      <c r="J21" s="430">
        <f t="shared" si="2"/>
        <v>14</v>
      </c>
      <c r="K21" s="429">
        <v>58.835000000000001</v>
      </c>
      <c r="L21" s="429">
        <v>57.686999999999998</v>
      </c>
      <c r="M21" s="429">
        <v>721.08749999999998</v>
      </c>
      <c r="N21" s="430">
        <f t="shared" si="0"/>
        <v>12.5</v>
      </c>
      <c r="O21" s="429">
        <v>5.5274999999999999</v>
      </c>
      <c r="P21" s="429">
        <v>5.5274999999999999</v>
      </c>
      <c r="Q21" s="429">
        <v>55.274999999999999</v>
      </c>
      <c r="R21" s="430">
        <f t="shared" si="3"/>
        <v>10</v>
      </c>
      <c r="S21" s="429">
        <v>31.155000000000001</v>
      </c>
      <c r="T21" s="429">
        <v>31.155000000000001</v>
      </c>
      <c r="U21" s="429">
        <v>473.55599999999998</v>
      </c>
      <c r="V21" s="430">
        <f t="shared" si="4"/>
        <v>15.2</v>
      </c>
      <c r="W21" s="429">
        <v>22.11</v>
      </c>
      <c r="X21" s="429">
        <v>21</v>
      </c>
      <c r="Y21" s="429">
        <v>338.625</v>
      </c>
      <c r="Z21" s="430">
        <f t="shared" si="8"/>
        <v>16.125</v>
      </c>
      <c r="AA21" s="429">
        <v>34</v>
      </c>
      <c r="AB21" s="429">
        <v>33.164999999999999</v>
      </c>
      <c r="AC21" s="429">
        <v>232.155</v>
      </c>
      <c r="AD21" s="430">
        <f t="shared" si="7"/>
        <v>7</v>
      </c>
      <c r="AE21" s="429">
        <v>6</v>
      </c>
      <c r="AF21" s="429">
        <v>5</v>
      </c>
      <c r="AG21" s="429">
        <v>8.75</v>
      </c>
      <c r="AH21" s="430">
        <f t="shared" ref="AH21:AH27" si="10">AG21/AF21</f>
        <v>1.75</v>
      </c>
      <c r="AI21" s="429">
        <v>7</v>
      </c>
      <c r="AJ21" s="429">
        <v>4</v>
      </c>
      <c r="AK21" s="429">
        <v>10.666666666666666</v>
      </c>
      <c r="AL21" s="429">
        <f>AK21/AJ21</f>
        <v>2.6666666666666665</v>
      </c>
      <c r="AM21" s="429">
        <f t="shared" si="9"/>
        <v>6622.1274999999996</v>
      </c>
      <c r="AN21" s="429">
        <f t="shared" si="9"/>
        <v>5494.0844999999999</v>
      </c>
      <c r="AO21" s="429">
        <f t="shared" si="9"/>
        <v>56078.790166666666</v>
      </c>
      <c r="AP21" s="430">
        <f t="shared" si="5"/>
        <v>10.207121890219684</v>
      </c>
    </row>
    <row r="22" spans="1:50" ht="15.75">
      <c r="A22" s="364">
        <v>2</v>
      </c>
      <c r="B22" s="364" t="s">
        <v>501</v>
      </c>
      <c r="C22" s="454">
        <v>5842.5749999999998</v>
      </c>
      <c r="D22" s="429">
        <v>5341.5749999999998</v>
      </c>
      <c r="E22" s="429">
        <v>51415.75</v>
      </c>
      <c r="F22" s="430">
        <f t="shared" si="6"/>
        <v>9.625578598072666</v>
      </c>
      <c r="G22" s="429">
        <v>579.56500000000005</v>
      </c>
      <c r="H22" s="429">
        <v>528.81500000000005</v>
      </c>
      <c r="I22" s="429">
        <v>8461.0400000000009</v>
      </c>
      <c r="J22" s="430">
        <f t="shared" si="2"/>
        <v>16</v>
      </c>
      <c r="K22" s="429">
        <v>99.75</v>
      </c>
      <c r="L22" s="429">
        <v>80.5</v>
      </c>
      <c r="M22" s="429">
        <v>941.84999999999991</v>
      </c>
      <c r="N22" s="430">
        <f t="shared" si="0"/>
        <v>11.7</v>
      </c>
      <c r="O22" s="429">
        <v>70.349999999999994</v>
      </c>
      <c r="P22" s="429">
        <v>56.28</v>
      </c>
      <c r="Q22" s="429">
        <v>844.2</v>
      </c>
      <c r="R22" s="430">
        <f t="shared" si="3"/>
        <v>15</v>
      </c>
      <c r="S22" s="429">
        <v>69.344999999999999</v>
      </c>
      <c r="T22" s="429">
        <v>49.244999999999997</v>
      </c>
      <c r="U22" s="429">
        <v>623.1</v>
      </c>
      <c r="V22" s="430">
        <f t="shared" si="4"/>
        <v>12.653061224489797</v>
      </c>
      <c r="W22" s="429">
        <v>18</v>
      </c>
      <c r="X22" s="429">
        <v>16</v>
      </c>
      <c r="Y22" s="429">
        <v>248</v>
      </c>
      <c r="Z22" s="430">
        <f t="shared" si="8"/>
        <v>15.5</v>
      </c>
      <c r="AA22" s="429">
        <v>2375.8200000000002</v>
      </c>
      <c r="AB22" s="429">
        <v>2030.1</v>
      </c>
      <c r="AC22" s="429">
        <v>15275.999999999998</v>
      </c>
      <c r="AD22" s="430">
        <f t="shared" si="7"/>
        <v>7.5247524752475243</v>
      </c>
      <c r="AE22" s="429">
        <v>3</v>
      </c>
      <c r="AF22" s="429">
        <v>2.0099999999999998</v>
      </c>
      <c r="AG22" s="429">
        <v>4.0199999999999996</v>
      </c>
      <c r="AH22" s="430">
        <f t="shared" si="10"/>
        <v>2</v>
      </c>
      <c r="AI22" s="429">
        <v>10</v>
      </c>
      <c r="AJ22" s="429">
        <v>6</v>
      </c>
      <c r="AK22" s="429">
        <v>12</v>
      </c>
      <c r="AL22" s="429">
        <f>AK22/AJ22</f>
        <v>2</v>
      </c>
      <c r="AM22" s="429">
        <f t="shared" si="9"/>
        <v>9068.4049999999988</v>
      </c>
      <c r="AN22" s="429">
        <f t="shared" si="9"/>
        <v>8110.5249999999996</v>
      </c>
      <c r="AO22" s="429">
        <f t="shared" si="9"/>
        <v>77825.959999999992</v>
      </c>
      <c r="AP22" s="430">
        <f t="shared" si="5"/>
        <v>9.5956747559498297</v>
      </c>
    </row>
    <row r="23" spans="1:50" ht="15.75">
      <c r="A23" s="364">
        <v>2</v>
      </c>
      <c r="B23" s="364" t="s">
        <v>262</v>
      </c>
      <c r="C23" s="454">
        <v>1434.7249999999999</v>
      </c>
      <c r="D23" s="429">
        <v>1309.3499999999999</v>
      </c>
      <c r="E23" s="429">
        <v>12301.35</v>
      </c>
      <c r="F23" s="430">
        <f t="shared" si="6"/>
        <v>9.3950051552296951</v>
      </c>
      <c r="G23" s="429">
        <v>182.7</v>
      </c>
      <c r="H23" s="429">
        <v>177.625</v>
      </c>
      <c r="I23" s="429">
        <v>3934.1400000000003</v>
      </c>
      <c r="J23" s="430">
        <f t="shared" si="2"/>
        <v>22.148571428571429</v>
      </c>
      <c r="K23" s="429">
        <v>5.0250000000000004</v>
      </c>
      <c r="L23" s="429">
        <v>5.0250000000000004</v>
      </c>
      <c r="M23" s="429">
        <v>60.300000000000004</v>
      </c>
      <c r="N23" s="430">
        <f t="shared" si="0"/>
        <v>12</v>
      </c>
      <c r="O23" s="429">
        <v>6.03</v>
      </c>
      <c r="P23" s="429">
        <v>6.03</v>
      </c>
      <c r="Q23" s="429">
        <v>91.706250000000011</v>
      </c>
      <c r="R23" s="430">
        <f t="shared" si="3"/>
        <v>15.208333333333334</v>
      </c>
      <c r="S23" s="429">
        <v>15.074999999999999</v>
      </c>
      <c r="T23" s="429">
        <v>14.07</v>
      </c>
      <c r="U23" s="429">
        <v>179.89500000000001</v>
      </c>
      <c r="V23" s="430">
        <f t="shared" si="4"/>
        <v>12.785714285714286</v>
      </c>
      <c r="W23" s="429">
        <v>4.0199999999999996</v>
      </c>
      <c r="X23" s="429">
        <v>4.0199999999999996</v>
      </c>
      <c r="Y23" s="429">
        <v>58.289999999999992</v>
      </c>
      <c r="Z23" s="430">
        <f t="shared" si="8"/>
        <v>14.5</v>
      </c>
      <c r="AA23" s="429">
        <v>726</v>
      </c>
      <c r="AB23" s="429">
        <v>715.56</v>
      </c>
      <c r="AC23" s="429">
        <v>6681.24</v>
      </c>
      <c r="AD23" s="430">
        <f t="shared" si="7"/>
        <v>9.3370786516853936</v>
      </c>
      <c r="AE23" s="429">
        <v>3</v>
      </c>
      <c r="AF23" s="429">
        <v>2.0099999999999998</v>
      </c>
      <c r="AG23" s="429">
        <v>3.0149999999999997</v>
      </c>
      <c r="AH23" s="430">
        <f t="shared" si="10"/>
        <v>1.5</v>
      </c>
      <c r="AI23" s="429">
        <v>7</v>
      </c>
      <c r="AJ23" s="429">
        <v>5</v>
      </c>
      <c r="AK23" s="429">
        <v>10</v>
      </c>
      <c r="AL23" s="429">
        <f>AK23/AJ23</f>
        <v>2</v>
      </c>
      <c r="AM23" s="429">
        <f t="shared" si="9"/>
        <v>2383.5749999999998</v>
      </c>
      <c r="AN23" s="429">
        <f t="shared" si="9"/>
        <v>2238.6899999999996</v>
      </c>
      <c r="AO23" s="429">
        <f t="shared" si="9"/>
        <v>23319.936249999999</v>
      </c>
      <c r="AP23" s="430">
        <f t="shared" si="5"/>
        <v>10.41677778075571</v>
      </c>
    </row>
    <row r="24" spans="1:50" ht="15.75">
      <c r="A24" s="364">
        <v>2</v>
      </c>
      <c r="B24" s="364" t="s">
        <v>263</v>
      </c>
      <c r="C24" s="454">
        <v>503.44</v>
      </c>
      <c r="D24" s="429">
        <v>404.5</v>
      </c>
      <c r="E24" s="429">
        <v>3710.84</v>
      </c>
      <c r="F24" s="430">
        <f t="shared" si="6"/>
        <v>9.1738936959208903</v>
      </c>
      <c r="G24" s="429">
        <v>14.7</v>
      </c>
      <c r="H24" s="429">
        <v>14.07</v>
      </c>
      <c r="I24" s="429">
        <v>211.05</v>
      </c>
      <c r="J24" s="430">
        <f t="shared" si="2"/>
        <v>15</v>
      </c>
      <c r="K24" s="429">
        <v>23</v>
      </c>
      <c r="L24" s="429">
        <v>20.100000000000001</v>
      </c>
      <c r="M24" s="429">
        <v>221.10000000000002</v>
      </c>
      <c r="N24" s="430">
        <f t="shared" si="0"/>
        <v>11</v>
      </c>
      <c r="O24" s="429">
        <v>3.0150000000000001</v>
      </c>
      <c r="P24" s="429">
        <v>3.0150000000000001</v>
      </c>
      <c r="Q24" s="429">
        <v>30.150000000000002</v>
      </c>
      <c r="R24" s="430">
        <f t="shared" si="3"/>
        <v>10</v>
      </c>
      <c r="S24" s="429">
        <v>15</v>
      </c>
      <c r="T24" s="429">
        <v>12</v>
      </c>
      <c r="U24" s="429">
        <v>156</v>
      </c>
      <c r="V24" s="430">
        <f t="shared" si="4"/>
        <v>13</v>
      </c>
      <c r="W24" s="429">
        <v>30</v>
      </c>
      <c r="X24" s="429">
        <v>29</v>
      </c>
      <c r="Y24" s="429">
        <v>428.40909090909093</v>
      </c>
      <c r="Z24" s="430">
        <f t="shared" si="8"/>
        <v>14.772727272727273</v>
      </c>
      <c r="AA24" s="429">
        <v>65</v>
      </c>
      <c r="AB24" s="429">
        <v>52</v>
      </c>
      <c r="AC24" s="429">
        <v>416</v>
      </c>
      <c r="AD24" s="430">
        <f t="shared" si="7"/>
        <v>8</v>
      </c>
      <c r="AE24" s="429">
        <v>3</v>
      </c>
      <c r="AF24" s="429">
        <v>2.0099999999999998</v>
      </c>
      <c r="AG24" s="429">
        <v>3.0149999999999997</v>
      </c>
      <c r="AH24" s="430">
        <f t="shared" si="10"/>
        <v>1.5</v>
      </c>
      <c r="AI24" s="429">
        <v>2.0099999999999998</v>
      </c>
      <c r="AJ24" s="429">
        <v>1.0049999999999999</v>
      </c>
      <c r="AK24" s="429">
        <v>2.0099999999999998</v>
      </c>
      <c r="AL24" s="429">
        <f>AK24/AJ24</f>
        <v>2</v>
      </c>
      <c r="AM24" s="429">
        <f t="shared" si="9"/>
        <v>659.16499999999996</v>
      </c>
      <c r="AN24" s="429">
        <f t="shared" si="9"/>
        <v>537.70000000000005</v>
      </c>
      <c r="AO24" s="429">
        <f t="shared" si="9"/>
        <v>5178.574090909091</v>
      </c>
      <c r="AP24" s="430">
        <f t="shared" si="5"/>
        <v>9.6309728304055984</v>
      </c>
    </row>
    <row r="25" spans="1:50" ht="15.75">
      <c r="A25" s="364">
        <v>2</v>
      </c>
      <c r="B25" s="364" t="s">
        <v>258</v>
      </c>
      <c r="C25" s="454">
        <v>2954.19</v>
      </c>
      <c r="D25" s="429">
        <v>2312.5050000000001</v>
      </c>
      <c r="E25" s="429">
        <v>21492.855</v>
      </c>
      <c r="F25" s="430">
        <f t="shared" si="6"/>
        <v>9.2941874720270867</v>
      </c>
      <c r="G25" s="429">
        <v>333.125</v>
      </c>
      <c r="H25" s="429">
        <v>281.875</v>
      </c>
      <c r="I25" s="429">
        <v>3946.25</v>
      </c>
      <c r="J25" s="430">
        <f t="shared" si="2"/>
        <v>14</v>
      </c>
      <c r="K25" s="429">
        <v>79.95</v>
      </c>
      <c r="L25" s="429">
        <v>74.75</v>
      </c>
      <c r="M25" s="429">
        <v>560.625</v>
      </c>
      <c r="N25" s="430">
        <f t="shared" si="0"/>
        <v>7.5</v>
      </c>
      <c r="O25" s="429">
        <v>21.105</v>
      </c>
      <c r="P25" s="429">
        <v>11.055</v>
      </c>
      <c r="Q25" s="429">
        <v>88.44</v>
      </c>
      <c r="R25" s="430">
        <f t="shared" si="3"/>
        <v>8</v>
      </c>
      <c r="S25" s="429">
        <v>437.17500000000001</v>
      </c>
      <c r="T25" s="429">
        <v>383.91</v>
      </c>
      <c r="U25" s="429">
        <v>3839.1000000000004</v>
      </c>
      <c r="V25" s="430">
        <f t="shared" si="4"/>
        <v>10</v>
      </c>
      <c r="W25" s="429">
        <v>27</v>
      </c>
      <c r="X25" s="429">
        <v>24</v>
      </c>
      <c r="Y25" s="429">
        <v>352</v>
      </c>
      <c r="Z25" s="430">
        <f t="shared" si="8"/>
        <v>14.666666666666666</v>
      </c>
      <c r="AA25" s="429">
        <v>600</v>
      </c>
      <c r="AB25" s="429">
        <v>470.34</v>
      </c>
      <c r="AC25" s="429">
        <v>1951.9110000000001</v>
      </c>
      <c r="AD25" s="430">
        <f t="shared" si="7"/>
        <v>4.1500000000000004</v>
      </c>
      <c r="AE25" s="429">
        <v>5</v>
      </c>
      <c r="AF25" s="429">
        <v>4.0199999999999996</v>
      </c>
      <c r="AG25" s="429">
        <v>5.0249999999999995</v>
      </c>
      <c r="AH25" s="430">
        <f t="shared" si="10"/>
        <v>1.25</v>
      </c>
      <c r="AI25" s="429">
        <v>14</v>
      </c>
      <c r="AJ25" s="429">
        <v>10</v>
      </c>
      <c r="AK25" s="429">
        <v>18.571428571428573</v>
      </c>
      <c r="AL25" s="429">
        <f>AK25/AJ25</f>
        <v>1.8571428571428572</v>
      </c>
      <c r="AM25" s="429">
        <f t="shared" si="9"/>
        <v>4471.5450000000001</v>
      </c>
      <c r="AN25" s="429">
        <f t="shared" si="9"/>
        <v>3572.4549999999999</v>
      </c>
      <c r="AO25" s="429">
        <f t="shared" si="9"/>
        <v>32254.777428571429</v>
      </c>
      <c r="AP25" s="430">
        <f t="shared" si="5"/>
        <v>9.0287428193137291</v>
      </c>
    </row>
    <row r="26" spans="1:50" ht="15.75">
      <c r="A26" s="364">
        <v>2</v>
      </c>
      <c r="B26" s="364" t="s">
        <v>502</v>
      </c>
      <c r="C26" s="454">
        <v>2513</v>
      </c>
      <c r="D26" s="429">
        <v>1718.55</v>
      </c>
      <c r="E26" s="429">
        <v>15954.3</v>
      </c>
      <c r="F26" s="430">
        <f t="shared" si="6"/>
        <v>9.2835820895522385</v>
      </c>
      <c r="G26" s="429">
        <v>42</v>
      </c>
      <c r="H26" s="429">
        <v>39.9</v>
      </c>
      <c r="I26" s="429">
        <v>578.54999999999995</v>
      </c>
      <c r="J26" s="430">
        <f t="shared" si="2"/>
        <v>14.5</v>
      </c>
      <c r="K26" s="429">
        <v>22.11</v>
      </c>
      <c r="L26" s="429">
        <v>20.100000000000001</v>
      </c>
      <c r="M26" s="429">
        <v>142.71</v>
      </c>
      <c r="N26" s="430">
        <f t="shared" si="0"/>
        <v>7.1</v>
      </c>
      <c r="O26" s="429">
        <v>15.074999999999999</v>
      </c>
      <c r="P26" s="429">
        <v>14.07</v>
      </c>
      <c r="Q26" s="429">
        <v>225.12</v>
      </c>
      <c r="R26" s="430">
        <f t="shared" si="3"/>
        <v>16</v>
      </c>
      <c r="S26" s="429">
        <v>30.15</v>
      </c>
      <c r="T26" s="429">
        <v>25.125</v>
      </c>
      <c r="U26" s="429">
        <v>379.38749999999999</v>
      </c>
      <c r="V26" s="430">
        <f t="shared" si="4"/>
        <v>15.1</v>
      </c>
      <c r="W26" s="429">
        <v>23</v>
      </c>
      <c r="X26" s="429">
        <v>20</v>
      </c>
      <c r="Y26" s="429">
        <v>305</v>
      </c>
      <c r="Z26" s="430">
        <f t="shared" si="8"/>
        <v>15.25</v>
      </c>
      <c r="AA26" s="429">
        <v>125</v>
      </c>
      <c r="AB26" s="429">
        <v>90</v>
      </c>
      <c r="AC26" s="429">
        <v>630</v>
      </c>
      <c r="AD26" s="430">
        <f t="shared" si="7"/>
        <v>7</v>
      </c>
      <c r="AE26" s="429">
        <v>10</v>
      </c>
      <c r="AF26" s="429">
        <v>7.0350000000000001</v>
      </c>
      <c r="AG26" s="429">
        <v>11.055</v>
      </c>
      <c r="AH26" s="430">
        <f t="shared" si="10"/>
        <v>1.5714285714285714</v>
      </c>
      <c r="AI26" s="429">
        <v>0</v>
      </c>
      <c r="AJ26" s="429">
        <v>0</v>
      </c>
      <c r="AK26" s="429">
        <v>0</v>
      </c>
      <c r="AL26" s="429"/>
      <c r="AM26" s="429">
        <f t="shared" si="9"/>
        <v>2780.335</v>
      </c>
      <c r="AN26" s="429">
        <f t="shared" si="9"/>
        <v>1934.78</v>
      </c>
      <c r="AO26" s="429">
        <f t="shared" si="9"/>
        <v>18226.122499999998</v>
      </c>
      <c r="AP26" s="430">
        <f t="shared" si="5"/>
        <v>9.4202557913561229</v>
      </c>
    </row>
    <row r="27" spans="1:50" s="461" customFormat="1" ht="15.75">
      <c r="A27" s="459">
        <v>2</v>
      </c>
      <c r="B27" s="459" t="s">
        <v>260</v>
      </c>
      <c r="C27" s="460">
        <v>2832.125</v>
      </c>
      <c r="D27" s="439">
        <v>1919.55</v>
      </c>
      <c r="E27" s="439">
        <v>19008</v>
      </c>
      <c r="F27" s="430">
        <f t="shared" si="6"/>
        <v>9.9023208564507303</v>
      </c>
      <c r="G27" s="439">
        <v>223.45</v>
      </c>
      <c r="H27" s="439">
        <v>215.25</v>
      </c>
      <c r="I27" s="439">
        <v>3596.7249999999999</v>
      </c>
      <c r="J27" s="430">
        <f t="shared" si="2"/>
        <v>16.709523809523809</v>
      </c>
      <c r="K27" s="439">
        <v>22.55</v>
      </c>
      <c r="L27" s="439">
        <v>17.850000000000001</v>
      </c>
      <c r="M27" s="439">
        <v>217.14000000000004</v>
      </c>
      <c r="N27" s="430">
        <f t="shared" si="0"/>
        <v>12.164705882352942</v>
      </c>
      <c r="O27" s="439">
        <v>8.5425000000000004</v>
      </c>
      <c r="P27" s="439">
        <v>7.0350000000000001</v>
      </c>
      <c r="Q27" s="439">
        <v>136.67999999999998</v>
      </c>
      <c r="R27" s="430">
        <f t="shared" si="3"/>
        <v>19.428571428571423</v>
      </c>
      <c r="S27" s="439">
        <v>15.074999999999999</v>
      </c>
      <c r="T27" s="439">
        <v>12.06</v>
      </c>
      <c r="U27" s="439">
        <v>226.125</v>
      </c>
      <c r="V27" s="430">
        <f t="shared" si="4"/>
        <v>18.75</v>
      </c>
      <c r="W27" s="439">
        <v>41</v>
      </c>
      <c r="X27" s="439">
        <v>35</v>
      </c>
      <c r="Y27" s="439">
        <v>875</v>
      </c>
      <c r="Z27" s="430">
        <f t="shared" si="8"/>
        <v>25</v>
      </c>
      <c r="AA27" s="439">
        <v>125</v>
      </c>
      <c r="AB27" s="439">
        <v>115</v>
      </c>
      <c r="AC27" s="439">
        <v>805</v>
      </c>
      <c r="AD27" s="430">
        <f t="shared" si="7"/>
        <v>7</v>
      </c>
      <c r="AE27" s="439">
        <v>23</v>
      </c>
      <c r="AF27" s="439">
        <v>19</v>
      </c>
      <c r="AG27" s="439">
        <v>30.611111111111111</v>
      </c>
      <c r="AH27" s="430">
        <f t="shared" si="10"/>
        <v>1.6111111111111112</v>
      </c>
      <c r="AI27" s="439">
        <v>26</v>
      </c>
      <c r="AJ27" s="439">
        <v>18</v>
      </c>
      <c r="AK27" s="439">
        <v>34.615384615384613</v>
      </c>
      <c r="AL27" s="439">
        <f>AK27/AJ27</f>
        <v>1.9230769230769229</v>
      </c>
      <c r="AM27" s="439">
        <f t="shared" si="9"/>
        <v>3316.7424999999998</v>
      </c>
      <c r="AN27" s="439">
        <f t="shared" si="9"/>
        <v>2358.7449999999999</v>
      </c>
      <c r="AO27" s="439">
        <f t="shared" si="9"/>
        <v>24929.896495726494</v>
      </c>
      <c r="AP27" s="430">
        <f t="shared" si="5"/>
        <v>10.569135915805438</v>
      </c>
      <c r="AQ27" s="353"/>
      <c r="AR27" s="353"/>
      <c r="AS27" s="353"/>
      <c r="AT27" s="353"/>
      <c r="AU27" s="353"/>
      <c r="AV27" s="353"/>
      <c r="AW27" s="353"/>
      <c r="AX27" s="353"/>
    </row>
    <row r="28" spans="1:50" s="458" customFormat="1" ht="15.75">
      <c r="A28" s="372"/>
      <c r="B28" s="387" t="s">
        <v>503</v>
      </c>
      <c r="C28" s="456">
        <f>SUM(C20:C27)</f>
        <v>29519.054999999997</v>
      </c>
      <c r="D28" s="433">
        <f>SUM(D20:D27)</f>
        <v>23833.879999999997</v>
      </c>
      <c r="E28" s="433">
        <f>SUM(E20:E27)</f>
        <v>231806.01</v>
      </c>
      <c r="F28" s="457">
        <f t="shared" si="6"/>
        <v>9.7259032100522465</v>
      </c>
      <c r="G28" s="433">
        <f>SUM(G20:G27)</f>
        <v>3295.2899999999995</v>
      </c>
      <c r="H28" s="433">
        <f>SUM(H20:H27)</f>
        <v>2971.4850000000006</v>
      </c>
      <c r="I28" s="433">
        <f>SUM(I20:I27)</f>
        <v>58028.805000000008</v>
      </c>
      <c r="J28" s="457">
        <f t="shared" si="2"/>
        <v>19.528553904865749</v>
      </c>
      <c r="K28" s="433">
        <f>SUM(K20:K27)</f>
        <v>324.87000000000006</v>
      </c>
      <c r="L28" s="433">
        <f>SUM(L20:L27)</f>
        <v>287.56200000000001</v>
      </c>
      <c r="M28" s="433">
        <f>SUM(M20:M27)</f>
        <v>2945.6624999999999</v>
      </c>
      <c r="N28" s="457">
        <f t="shared" si="0"/>
        <v>10.243573559788844</v>
      </c>
      <c r="O28" s="433">
        <f>SUM(O20:O27)</f>
        <v>134.66999999999999</v>
      </c>
      <c r="P28" s="433">
        <f>SUM(P20:P27)</f>
        <v>107.535</v>
      </c>
      <c r="Q28" s="433">
        <f>SUM(Q20:Q27)</f>
        <v>1505.4900000000005</v>
      </c>
      <c r="R28" s="457">
        <f t="shared" si="3"/>
        <v>14.000000000000005</v>
      </c>
      <c r="S28" s="433">
        <f>SUM(S20:S27)</f>
        <v>648.15</v>
      </c>
      <c r="T28" s="433">
        <f>SUM(T20:T27)</f>
        <v>549.67499999999995</v>
      </c>
      <c r="U28" s="433">
        <f>SUM(U20:U27)</f>
        <v>6429.9134999999997</v>
      </c>
      <c r="V28" s="457">
        <f t="shared" si="4"/>
        <v>11.697664074225679</v>
      </c>
      <c r="W28" s="433">
        <f>SUM(W20:W27)</f>
        <v>177.44125</v>
      </c>
      <c r="X28" s="433">
        <f>SUM(X20:X27)</f>
        <v>161.01999999999998</v>
      </c>
      <c r="Y28" s="433">
        <f>SUM(Y20:Y27)</f>
        <v>2749.324090909091</v>
      </c>
      <c r="Z28" s="457">
        <f t="shared" si="8"/>
        <v>17.074426101782954</v>
      </c>
      <c r="AA28" s="433">
        <f>SUM(AA20:AA27)</f>
        <v>4221.82</v>
      </c>
      <c r="AB28" s="433">
        <f>SUM(AB20:AB27)</f>
        <v>3661.165</v>
      </c>
      <c r="AC28" s="433">
        <f>SUM(AC20:AC27)</f>
        <v>26999.805999999997</v>
      </c>
      <c r="AD28" s="457">
        <f>AC28/AB28</f>
        <v>7.374648779828278</v>
      </c>
      <c r="AE28" s="433">
        <f>SUM(AE20:AE27)</f>
        <v>53</v>
      </c>
      <c r="AF28" s="433">
        <f>SUM(AF20:AF27)</f>
        <v>41.085000000000001</v>
      </c>
      <c r="AG28" s="433">
        <f>SUM(AG20:AG27)</f>
        <v>65.49111111111111</v>
      </c>
      <c r="AH28" s="457">
        <f>AG28/AF28</f>
        <v>1.5940394574932726</v>
      </c>
      <c r="AI28" s="433">
        <f>SUM(AI20:AI27)</f>
        <v>66.009999999999991</v>
      </c>
      <c r="AJ28" s="433">
        <f>SUM(AJ20:AJ27)</f>
        <v>44.004999999999995</v>
      </c>
      <c r="AK28" s="433">
        <f>SUM(AK20:AK27)</f>
        <v>87.863479853479845</v>
      </c>
      <c r="AL28" s="433">
        <f>AK28/AJ28</f>
        <v>1.9966703750364698</v>
      </c>
      <c r="AM28" s="433">
        <f>SUM(AM20:AM27)</f>
        <v>38440.306250000001</v>
      </c>
      <c r="AN28" s="433">
        <f>SUM(AN20:AN27)</f>
        <v>31657.412</v>
      </c>
      <c r="AO28" s="433">
        <f>SUM(AO20:AO27)</f>
        <v>330618.36568187369</v>
      </c>
      <c r="AP28" s="457">
        <f t="shared" si="5"/>
        <v>10.443632147879734</v>
      </c>
      <c r="AQ28" s="412"/>
      <c r="AR28" s="412"/>
      <c r="AS28" s="412"/>
      <c r="AT28" s="412"/>
      <c r="AU28" s="412"/>
      <c r="AV28" s="412"/>
      <c r="AW28" s="412"/>
      <c r="AX28" s="412"/>
    </row>
    <row r="29" spans="1:50" ht="15.75">
      <c r="A29" s="364">
        <v>3</v>
      </c>
      <c r="B29" s="364" t="s">
        <v>504</v>
      </c>
      <c r="C29" s="454">
        <v>4.0199999999999996</v>
      </c>
      <c r="D29" s="429">
        <v>3.0150000000000001</v>
      </c>
      <c r="E29" s="429">
        <v>6.03</v>
      </c>
      <c r="F29" s="430">
        <f t="shared" si="6"/>
        <v>2</v>
      </c>
      <c r="G29" s="429">
        <v>40.200000000000003</v>
      </c>
      <c r="H29" s="429">
        <v>35.174999999999997</v>
      </c>
      <c r="I29" s="429">
        <v>242.20499999999998</v>
      </c>
      <c r="J29" s="430">
        <f t="shared" si="2"/>
        <v>6.8857142857142861</v>
      </c>
      <c r="K29" s="429">
        <v>9.1999999999999993</v>
      </c>
      <c r="L29" s="429">
        <v>8.0399999999999991</v>
      </c>
      <c r="M29" s="429">
        <v>60.3</v>
      </c>
      <c r="N29" s="430">
        <f t="shared" si="0"/>
        <v>7.5</v>
      </c>
      <c r="O29" s="429">
        <v>2.0099999999999998</v>
      </c>
      <c r="P29" s="429">
        <v>2.0099999999999998</v>
      </c>
      <c r="Q29" s="429">
        <v>27.134999999999998</v>
      </c>
      <c r="R29" s="430">
        <f t="shared" si="3"/>
        <v>13.5</v>
      </c>
      <c r="S29" s="429">
        <v>0</v>
      </c>
      <c r="T29" s="429">
        <v>0</v>
      </c>
      <c r="U29" s="429">
        <v>0</v>
      </c>
      <c r="V29" s="430" t="e">
        <f t="shared" si="4"/>
        <v>#DIV/0!</v>
      </c>
      <c r="W29" s="429">
        <v>0</v>
      </c>
      <c r="X29" s="429">
        <v>0</v>
      </c>
      <c r="Y29" s="429">
        <v>0</v>
      </c>
      <c r="Z29" s="429"/>
      <c r="AA29" s="429">
        <v>0</v>
      </c>
      <c r="AB29" s="429">
        <v>0</v>
      </c>
      <c r="AC29" s="429">
        <v>0</v>
      </c>
      <c r="AD29" s="430"/>
      <c r="AE29" s="429">
        <v>0</v>
      </c>
      <c r="AF29" s="429">
        <v>0</v>
      </c>
      <c r="AG29" s="429">
        <v>0</v>
      </c>
      <c r="AH29" s="430"/>
      <c r="AI29" s="429">
        <v>0</v>
      </c>
      <c r="AJ29" s="429">
        <v>0</v>
      </c>
      <c r="AK29" s="429">
        <v>0</v>
      </c>
      <c r="AL29" s="429"/>
      <c r="AM29" s="429">
        <f t="shared" ref="AM29:AO41" si="11">AI29+AE29+AA29+W29+S29+O29+K29+G29+C29</f>
        <v>55.430000000000007</v>
      </c>
      <c r="AN29" s="429">
        <f t="shared" si="11"/>
        <v>48.239999999999995</v>
      </c>
      <c r="AO29" s="429">
        <f t="shared" si="11"/>
        <v>335.66999999999996</v>
      </c>
      <c r="AP29" s="430">
        <f t="shared" si="5"/>
        <v>6.958333333333333</v>
      </c>
    </row>
    <row r="30" spans="1:50" ht="15.75">
      <c r="A30" s="364">
        <v>3</v>
      </c>
      <c r="B30" s="364" t="s">
        <v>505</v>
      </c>
      <c r="C30" s="454">
        <v>95</v>
      </c>
      <c r="D30" s="429">
        <v>35</v>
      </c>
      <c r="E30" s="429">
        <v>146.22499999999999</v>
      </c>
      <c r="F30" s="430">
        <f t="shared" si="6"/>
        <v>4.1778571428571425</v>
      </c>
      <c r="G30" s="429">
        <v>135.67500000000001</v>
      </c>
      <c r="H30" s="429">
        <v>85.424999999999997</v>
      </c>
      <c r="I30" s="429">
        <v>854.25</v>
      </c>
      <c r="J30" s="430">
        <f t="shared" si="2"/>
        <v>10</v>
      </c>
      <c r="K30" s="429">
        <v>154.28</v>
      </c>
      <c r="L30" s="429">
        <v>92</v>
      </c>
      <c r="M30" s="429">
        <v>782</v>
      </c>
      <c r="N30" s="430">
        <f t="shared" si="0"/>
        <v>8.5</v>
      </c>
      <c r="O30" s="429">
        <v>18.09</v>
      </c>
      <c r="P30" s="429">
        <v>14.07</v>
      </c>
      <c r="Q30" s="429">
        <v>126.63</v>
      </c>
      <c r="R30" s="430">
        <f t="shared" si="3"/>
        <v>9</v>
      </c>
      <c r="S30" s="429">
        <v>40</v>
      </c>
      <c r="T30" s="429">
        <v>35</v>
      </c>
      <c r="U30" s="429">
        <v>420</v>
      </c>
      <c r="V30" s="430">
        <f t="shared" si="4"/>
        <v>12</v>
      </c>
      <c r="W30" s="429">
        <v>15.074999999999999</v>
      </c>
      <c r="X30" s="429">
        <v>15.074999999999999</v>
      </c>
      <c r="Y30" s="429">
        <v>150.75</v>
      </c>
      <c r="Z30" s="430">
        <f>Y30/X30</f>
        <v>10</v>
      </c>
      <c r="AA30" s="429">
        <v>41</v>
      </c>
      <c r="AB30" s="429">
        <v>25</v>
      </c>
      <c r="AC30" s="429">
        <v>150</v>
      </c>
      <c r="AD30" s="430">
        <f>AC30/AB30</f>
        <v>6</v>
      </c>
      <c r="AE30" s="429">
        <v>0</v>
      </c>
      <c r="AF30" s="429">
        <v>0</v>
      </c>
      <c r="AG30" s="429">
        <v>0</v>
      </c>
      <c r="AH30" s="430"/>
      <c r="AI30" s="429">
        <v>0</v>
      </c>
      <c r="AJ30" s="429">
        <v>0</v>
      </c>
      <c r="AK30" s="429">
        <v>0</v>
      </c>
      <c r="AL30" s="429"/>
      <c r="AM30" s="429">
        <f t="shared" si="11"/>
        <v>499.12</v>
      </c>
      <c r="AN30" s="429">
        <f t="shared" si="11"/>
        <v>301.57</v>
      </c>
      <c r="AO30" s="429">
        <f t="shared" si="11"/>
        <v>2629.855</v>
      </c>
      <c r="AP30" s="430">
        <f t="shared" si="5"/>
        <v>8.720545810259642</v>
      </c>
    </row>
    <row r="31" spans="1:50" ht="15.75">
      <c r="A31" s="364">
        <v>3</v>
      </c>
      <c r="B31" s="364" t="s">
        <v>206</v>
      </c>
      <c r="C31" s="454">
        <v>7</v>
      </c>
      <c r="D31" s="429">
        <v>4</v>
      </c>
      <c r="E31" s="429">
        <v>20</v>
      </c>
      <c r="F31" s="430">
        <f t="shared" si="6"/>
        <v>5</v>
      </c>
      <c r="G31" s="429">
        <v>106.53</v>
      </c>
      <c r="H31" s="429">
        <v>25.125</v>
      </c>
      <c r="I31" s="429">
        <v>150.75</v>
      </c>
      <c r="J31" s="430">
        <f t="shared" si="2"/>
        <v>6</v>
      </c>
      <c r="K31" s="429">
        <v>20.100000000000001</v>
      </c>
      <c r="L31" s="429">
        <v>20.100000000000001</v>
      </c>
      <c r="M31" s="429">
        <v>160.80000000000001</v>
      </c>
      <c r="N31" s="430">
        <f t="shared" si="0"/>
        <v>8</v>
      </c>
      <c r="O31" s="429">
        <v>4.0199999999999996</v>
      </c>
      <c r="P31" s="429">
        <v>3.0150000000000001</v>
      </c>
      <c r="Q31" s="429">
        <v>52.461000000000006</v>
      </c>
      <c r="R31" s="430">
        <f t="shared" si="3"/>
        <v>17.400000000000002</v>
      </c>
      <c r="S31" s="429">
        <v>1.0049999999999999</v>
      </c>
      <c r="T31" s="429">
        <v>0.40200000000000002</v>
      </c>
      <c r="U31" s="429">
        <v>6.8340000000000005</v>
      </c>
      <c r="V31" s="430">
        <f t="shared" si="4"/>
        <v>17</v>
      </c>
      <c r="W31" s="429">
        <v>2.0099999999999998</v>
      </c>
      <c r="X31" s="429">
        <v>0.80400000000000005</v>
      </c>
      <c r="Y31" s="429">
        <v>16.884</v>
      </c>
      <c r="Z31" s="430">
        <f>Y31/X31</f>
        <v>21</v>
      </c>
      <c r="AA31" s="429">
        <v>0</v>
      </c>
      <c r="AB31" s="429">
        <v>0</v>
      </c>
      <c r="AC31" s="429">
        <v>0</v>
      </c>
      <c r="AD31" s="430"/>
      <c r="AE31" s="429">
        <v>0</v>
      </c>
      <c r="AF31" s="429">
        <v>0</v>
      </c>
      <c r="AG31" s="429">
        <v>0</v>
      </c>
      <c r="AH31" s="430"/>
      <c r="AI31" s="429">
        <v>0</v>
      </c>
      <c r="AJ31" s="429">
        <v>0</v>
      </c>
      <c r="AK31" s="429">
        <v>0</v>
      </c>
      <c r="AL31" s="429"/>
      <c r="AM31" s="429">
        <f t="shared" si="11"/>
        <v>140.66499999999999</v>
      </c>
      <c r="AN31" s="429">
        <f t="shared" si="11"/>
        <v>53.445999999999998</v>
      </c>
      <c r="AO31" s="429">
        <f t="shared" si="11"/>
        <v>407.72900000000004</v>
      </c>
      <c r="AP31" s="430">
        <f t="shared" si="5"/>
        <v>7.6288029038655853</v>
      </c>
    </row>
    <row r="32" spans="1:50" ht="15.75">
      <c r="A32" s="364">
        <v>3</v>
      </c>
      <c r="B32" s="364" t="s">
        <v>506</v>
      </c>
      <c r="C32" s="454">
        <v>124</v>
      </c>
      <c r="D32" s="429">
        <v>81</v>
      </c>
      <c r="E32" s="429">
        <v>524.05999999999995</v>
      </c>
      <c r="F32" s="430">
        <f t="shared" si="6"/>
        <v>6.4698765432098755</v>
      </c>
      <c r="G32" s="429">
        <v>89.174999999999997</v>
      </c>
      <c r="H32" s="429">
        <v>80.974999999999994</v>
      </c>
      <c r="I32" s="429">
        <v>1147.9999999999998</v>
      </c>
      <c r="J32" s="430">
        <f t="shared" si="2"/>
        <v>14.177215189873415</v>
      </c>
      <c r="K32" s="429">
        <v>62.524999999999999</v>
      </c>
      <c r="L32" s="429">
        <v>44.1</v>
      </c>
      <c r="M32" s="429">
        <v>281.40000000000003</v>
      </c>
      <c r="N32" s="430">
        <f t="shared" si="0"/>
        <v>6.3809523809523814</v>
      </c>
      <c r="O32" s="429">
        <v>19.698</v>
      </c>
      <c r="P32" s="429">
        <v>17.085000000000001</v>
      </c>
      <c r="Q32" s="429">
        <v>238.185</v>
      </c>
      <c r="R32" s="430">
        <f t="shared" si="3"/>
        <v>13.941176470588236</v>
      </c>
      <c r="S32" s="429">
        <v>71.355000000000004</v>
      </c>
      <c r="T32" s="429">
        <v>61</v>
      </c>
      <c r="U32" s="429">
        <v>1168.3050847457628</v>
      </c>
      <c r="V32" s="430">
        <f t="shared" si="4"/>
        <v>19.152542372881356</v>
      </c>
      <c r="W32" s="429">
        <v>5.5274999999999999</v>
      </c>
      <c r="X32" s="429">
        <v>5</v>
      </c>
      <c r="Y32" s="429">
        <v>92.5</v>
      </c>
      <c r="Z32" s="430">
        <f>Y32/X32</f>
        <v>18.5</v>
      </c>
      <c r="AA32" s="429">
        <v>17</v>
      </c>
      <c r="AB32" s="429">
        <v>12</v>
      </c>
      <c r="AC32" s="429">
        <v>79.411764705882362</v>
      </c>
      <c r="AD32" s="430">
        <f>AC32/AB32</f>
        <v>6.6176470588235299</v>
      </c>
      <c r="AE32" s="429">
        <v>0.50249999999999995</v>
      </c>
      <c r="AF32" s="429">
        <v>0.50249999999999995</v>
      </c>
      <c r="AG32" s="429">
        <v>1.0049999999999999</v>
      </c>
      <c r="AH32" s="430">
        <f>AG32/AF32</f>
        <v>2</v>
      </c>
      <c r="AI32" s="429">
        <v>0.50249999999999995</v>
      </c>
      <c r="AJ32" s="429">
        <v>0.50249999999999995</v>
      </c>
      <c r="AK32" s="429">
        <v>5.8088999999999995</v>
      </c>
      <c r="AL32" s="429">
        <f>AK32/AJ32</f>
        <v>11.56</v>
      </c>
      <c r="AM32" s="429">
        <f t="shared" si="11"/>
        <v>390.28550000000001</v>
      </c>
      <c r="AN32" s="429">
        <f t="shared" si="11"/>
        <v>302.16499999999996</v>
      </c>
      <c r="AO32" s="429">
        <f t="shared" si="11"/>
        <v>3538.6757494516446</v>
      </c>
      <c r="AP32" s="430">
        <f t="shared" si="5"/>
        <v>11.711070936248888</v>
      </c>
    </row>
    <row r="33" spans="1:50" ht="15.75">
      <c r="A33" s="364">
        <v>3</v>
      </c>
      <c r="B33" s="364" t="s">
        <v>266</v>
      </c>
      <c r="C33" s="454">
        <v>152.76</v>
      </c>
      <c r="D33" s="429">
        <v>104</v>
      </c>
      <c r="E33" s="429">
        <v>845.7</v>
      </c>
      <c r="F33" s="430">
        <f t="shared" si="6"/>
        <v>8.131730769230769</v>
      </c>
      <c r="G33" s="429">
        <v>395.85</v>
      </c>
      <c r="H33" s="429">
        <v>237.51</v>
      </c>
      <c r="I33" s="429">
        <v>2375.1</v>
      </c>
      <c r="J33" s="430">
        <f t="shared" si="2"/>
        <v>10</v>
      </c>
      <c r="K33" s="429">
        <v>157.32499999999999</v>
      </c>
      <c r="L33" s="429">
        <v>80.849999999999994</v>
      </c>
      <c r="M33" s="429">
        <v>703.49999999999989</v>
      </c>
      <c r="N33" s="430">
        <f t="shared" si="0"/>
        <v>8.7012987012987004</v>
      </c>
      <c r="O33" s="429">
        <v>15.074999999999999</v>
      </c>
      <c r="P33" s="429">
        <v>15.074999999999999</v>
      </c>
      <c r="Q33" s="429">
        <v>222.10499999999999</v>
      </c>
      <c r="R33" s="430">
        <f t="shared" si="3"/>
        <v>14.733333333333333</v>
      </c>
      <c r="S33" s="429">
        <v>35.174999999999997</v>
      </c>
      <c r="T33" s="429">
        <v>25.125</v>
      </c>
      <c r="U33" s="429">
        <v>257.28000000000003</v>
      </c>
      <c r="V33" s="430">
        <f t="shared" si="4"/>
        <v>10.240000000000002</v>
      </c>
      <c r="W33" s="429">
        <v>178.89</v>
      </c>
      <c r="X33" s="429">
        <v>150</v>
      </c>
      <c r="Y33" s="429">
        <v>1500</v>
      </c>
      <c r="Z33" s="430">
        <f>Y33/X33</f>
        <v>10</v>
      </c>
      <c r="AA33" s="429">
        <v>411</v>
      </c>
      <c r="AB33" s="429">
        <v>300</v>
      </c>
      <c r="AC33" s="429">
        <v>1500</v>
      </c>
      <c r="AD33" s="430">
        <f>AC33/AB33</f>
        <v>5</v>
      </c>
      <c r="AE33" s="429">
        <v>1</v>
      </c>
      <c r="AF33" s="429">
        <v>0</v>
      </c>
      <c r="AG33" s="429">
        <v>0</v>
      </c>
      <c r="AH33" s="430"/>
      <c r="AI33" s="429">
        <v>0</v>
      </c>
      <c r="AJ33" s="429">
        <v>0</v>
      </c>
      <c r="AK33" s="429">
        <v>0</v>
      </c>
      <c r="AL33" s="429"/>
      <c r="AM33" s="429">
        <f t="shared" si="11"/>
        <v>1347.075</v>
      </c>
      <c r="AN33" s="429">
        <f t="shared" si="11"/>
        <v>912.56</v>
      </c>
      <c r="AO33" s="429">
        <f t="shared" si="11"/>
        <v>7403.6850000000004</v>
      </c>
      <c r="AP33" s="430">
        <f t="shared" si="5"/>
        <v>8.1130939335495764</v>
      </c>
    </row>
    <row r="34" spans="1:50" ht="15.75">
      <c r="A34" s="364">
        <v>3</v>
      </c>
      <c r="B34" s="364" t="s">
        <v>507</v>
      </c>
      <c r="C34" s="454">
        <v>133.75</v>
      </c>
      <c r="D34" s="429">
        <v>46.25</v>
      </c>
      <c r="E34" s="429">
        <v>343.75</v>
      </c>
      <c r="F34" s="430">
        <f t="shared" si="6"/>
        <v>7.4324324324324325</v>
      </c>
      <c r="G34" s="429">
        <v>71.05</v>
      </c>
      <c r="H34" s="429">
        <v>57.75</v>
      </c>
      <c r="I34" s="429">
        <v>866.25</v>
      </c>
      <c r="J34" s="430">
        <f t="shared" si="2"/>
        <v>15</v>
      </c>
      <c r="K34" s="429">
        <v>84</v>
      </c>
      <c r="L34" s="429">
        <v>57.5</v>
      </c>
      <c r="M34" s="429">
        <v>488.75</v>
      </c>
      <c r="N34" s="430">
        <f t="shared" si="0"/>
        <v>8.5</v>
      </c>
      <c r="O34" s="429">
        <v>190.95</v>
      </c>
      <c r="P34" s="429">
        <v>20.100000000000001</v>
      </c>
      <c r="Q34" s="429">
        <v>201</v>
      </c>
      <c r="R34" s="430">
        <f t="shared" si="3"/>
        <v>10</v>
      </c>
      <c r="S34" s="429">
        <v>25</v>
      </c>
      <c r="T34" s="429">
        <v>20</v>
      </c>
      <c r="U34" s="429">
        <v>369.33333333333331</v>
      </c>
      <c r="V34" s="430">
        <f t="shared" si="4"/>
        <v>18.466666666666665</v>
      </c>
      <c r="W34" s="429">
        <v>0</v>
      </c>
      <c r="X34" s="429">
        <v>0</v>
      </c>
      <c r="Y34" s="429">
        <v>0</v>
      </c>
      <c r="Z34" s="429"/>
      <c r="AA34" s="429">
        <v>78</v>
      </c>
      <c r="AB34" s="429">
        <v>48</v>
      </c>
      <c r="AC34" s="429">
        <v>273.06666666666666</v>
      </c>
      <c r="AD34" s="430">
        <f>AC34/AB34</f>
        <v>5.6888888888888891</v>
      </c>
      <c r="AE34" s="429">
        <v>0</v>
      </c>
      <c r="AF34" s="429">
        <v>0</v>
      </c>
      <c r="AG34" s="429">
        <v>0</v>
      </c>
      <c r="AH34" s="430"/>
      <c r="AI34" s="429">
        <v>0</v>
      </c>
      <c r="AJ34" s="429">
        <v>0</v>
      </c>
      <c r="AK34" s="429">
        <v>0</v>
      </c>
      <c r="AL34" s="429"/>
      <c r="AM34" s="429">
        <f t="shared" si="11"/>
        <v>582.75</v>
      </c>
      <c r="AN34" s="429">
        <f t="shared" si="11"/>
        <v>249.6</v>
      </c>
      <c r="AO34" s="429">
        <f t="shared" si="11"/>
        <v>2542.15</v>
      </c>
      <c r="AP34" s="430">
        <f t="shared" si="5"/>
        <v>10.184895833333334</v>
      </c>
    </row>
    <row r="35" spans="1:50" ht="15.75">
      <c r="A35" s="364">
        <v>3</v>
      </c>
      <c r="B35" s="364" t="s">
        <v>197</v>
      </c>
      <c r="C35" s="454"/>
      <c r="D35" s="429"/>
      <c r="E35" s="429"/>
      <c r="F35" s="430"/>
      <c r="G35" s="429">
        <v>2</v>
      </c>
      <c r="H35" s="429">
        <v>1</v>
      </c>
      <c r="I35" s="429">
        <v>6</v>
      </c>
      <c r="J35" s="430">
        <f t="shared" si="2"/>
        <v>6</v>
      </c>
      <c r="K35" s="429">
        <v>4.0599999999999996</v>
      </c>
      <c r="L35" s="429">
        <v>4.0199999999999996</v>
      </c>
      <c r="M35" s="429">
        <v>40.199999999999996</v>
      </c>
      <c r="N35" s="430">
        <f t="shared" si="0"/>
        <v>10</v>
      </c>
      <c r="O35" s="429">
        <v>0</v>
      </c>
      <c r="P35" s="429">
        <v>0</v>
      </c>
      <c r="Q35" s="429">
        <v>0</v>
      </c>
      <c r="R35" s="430"/>
      <c r="S35" s="429">
        <v>3</v>
      </c>
      <c r="T35" s="429">
        <v>2</v>
      </c>
      <c r="U35" s="429">
        <v>20</v>
      </c>
      <c r="V35" s="430">
        <f t="shared" si="4"/>
        <v>10</v>
      </c>
      <c r="W35" s="429">
        <v>0</v>
      </c>
      <c r="X35" s="429">
        <v>0</v>
      </c>
      <c r="Y35" s="429">
        <v>0</v>
      </c>
      <c r="Z35" s="429"/>
      <c r="AA35" s="429">
        <v>0</v>
      </c>
      <c r="AB35" s="429">
        <v>0</v>
      </c>
      <c r="AC35" s="429">
        <v>0</v>
      </c>
      <c r="AD35" s="430"/>
      <c r="AE35" s="429">
        <v>0</v>
      </c>
      <c r="AF35" s="429">
        <v>0</v>
      </c>
      <c r="AG35" s="429">
        <v>0</v>
      </c>
      <c r="AH35" s="430"/>
      <c r="AI35" s="429">
        <v>0</v>
      </c>
      <c r="AJ35" s="429">
        <v>0</v>
      </c>
      <c r="AK35" s="429">
        <v>0</v>
      </c>
      <c r="AL35" s="429"/>
      <c r="AM35" s="429">
        <f t="shared" si="11"/>
        <v>9.0599999999999987</v>
      </c>
      <c r="AN35" s="429">
        <f t="shared" si="11"/>
        <v>7.02</v>
      </c>
      <c r="AO35" s="429">
        <f t="shared" si="11"/>
        <v>66.199999999999989</v>
      </c>
      <c r="AP35" s="430">
        <f t="shared" si="5"/>
        <v>9.4301994301994299</v>
      </c>
    </row>
    <row r="36" spans="1:50" ht="15.75">
      <c r="A36" s="364">
        <v>3</v>
      </c>
      <c r="B36" s="364" t="s">
        <v>267</v>
      </c>
      <c r="C36" s="454"/>
      <c r="D36" s="429"/>
      <c r="E36" s="429"/>
      <c r="F36" s="430"/>
      <c r="G36" s="429"/>
      <c r="H36" s="429"/>
      <c r="I36" s="429"/>
      <c r="J36" s="430"/>
      <c r="K36" s="429">
        <v>0</v>
      </c>
      <c r="L36" s="429">
        <v>0</v>
      </c>
      <c r="M36" s="429">
        <v>0</v>
      </c>
      <c r="N36" s="430"/>
      <c r="O36" s="429">
        <v>0</v>
      </c>
      <c r="P36" s="429">
        <v>0</v>
      </c>
      <c r="Q36" s="429">
        <v>0</v>
      </c>
      <c r="R36" s="430"/>
      <c r="S36" s="429">
        <v>0</v>
      </c>
      <c r="T36" s="429">
        <v>0</v>
      </c>
      <c r="U36" s="429">
        <v>0</v>
      </c>
      <c r="V36" s="430"/>
      <c r="W36" s="429">
        <v>0</v>
      </c>
      <c r="X36" s="429">
        <v>0</v>
      </c>
      <c r="Y36" s="429">
        <v>0</v>
      </c>
      <c r="Z36" s="429">
        <v>0</v>
      </c>
      <c r="AA36" s="429">
        <v>0</v>
      </c>
      <c r="AB36" s="429">
        <v>0</v>
      </c>
      <c r="AC36" s="429">
        <v>0</v>
      </c>
      <c r="AD36" s="430">
        <v>0</v>
      </c>
      <c r="AE36" s="429">
        <v>0</v>
      </c>
      <c r="AF36" s="429">
        <v>0</v>
      </c>
      <c r="AG36" s="429">
        <v>0</v>
      </c>
      <c r="AH36" s="430">
        <v>0</v>
      </c>
      <c r="AI36" s="429">
        <v>0</v>
      </c>
      <c r="AJ36" s="429">
        <v>0</v>
      </c>
      <c r="AK36" s="429">
        <v>0</v>
      </c>
      <c r="AL36" s="429">
        <v>0</v>
      </c>
      <c r="AM36" s="429">
        <v>0</v>
      </c>
      <c r="AN36" s="429">
        <v>0</v>
      </c>
      <c r="AO36" s="429">
        <v>0</v>
      </c>
      <c r="AP36" s="430">
        <v>0</v>
      </c>
    </row>
    <row r="37" spans="1:50" ht="15.75">
      <c r="A37" s="364">
        <v>3</v>
      </c>
      <c r="B37" s="364" t="s">
        <v>268</v>
      </c>
      <c r="C37" s="454"/>
      <c r="D37" s="429"/>
      <c r="E37" s="429"/>
      <c r="F37" s="430"/>
      <c r="G37" s="429">
        <v>1</v>
      </c>
      <c r="H37" s="429">
        <v>0.5</v>
      </c>
      <c r="I37" s="429">
        <v>3</v>
      </c>
      <c r="J37" s="430">
        <f t="shared" si="2"/>
        <v>6</v>
      </c>
      <c r="K37" s="429">
        <v>11.5</v>
      </c>
      <c r="L37" s="429">
        <v>8.75</v>
      </c>
      <c r="M37" s="429">
        <v>65.625</v>
      </c>
      <c r="N37" s="430">
        <f t="shared" si="0"/>
        <v>7.5</v>
      </c>
      <c r="O37" s="429">
        <v>0</v>
      </c>
      <c r="P37" s="429">
        <v>0</v>
      </c>
      <c r="Q37" s="429">
        <v>0</v>
      </c>
      <c r="R37" s="430"/>
      <c r="S37" s="429">
        <v>0</v>
      </c>
      <c r="T37" s="429">
        <v>0</v>
      </c>
      <c r="U37" s="429">
        <v>0</v>
      </c>
      <c r="V37" s="430"/>
      <c r="W37" s="429">
        <v>0</v>
      </c>
      <c r="X37" s="429">
        <v>0</v>
      </c>
      <c r="Y37" s="429">
        <v>0</v>
      </c>
      <c r="Z37" s="429"/>
      <c r="AA37" s="429">
        <v>0</v>
      </c>
      <c r="AB37" s="429">
        <v>0</v>
      </c>
      <c r="AC37" s="429">
        <v>0</v>
      </c>
      <c r="AD37" s="430"/>
      <c r="AE37" s="429">
        <v>0</v>
      </c>
      <c r="AF37" s="429">
        <v>0</v>
      </c>
      <c r="AG37" s="429">
        <v>0</v>
      </c>
      <c r="AH37" s="430"/>
      <c r="AI37" s="429">
        <v>0</v>
      </c>
      <c r="AJ37" s="429">
        <v>0</v>
      </c>
      <c r="AK37" s="429">
        <v>0</v>
      </c>
      <c r="AL37" s="429"/>
      <c r="AM37" s="429">
        <f t="shared" si="11"/>
        <v>12.5</v>
      </c>
      <c r="AN37" s="429">
        <f t="shared" si="11"/>
        <v>9.25</v>
      </c>
      <c r="AO37" s="429">
        <f t="shared" si="11"/>
        <v>68.625</v>
      </c>
      <c r="AP37" s="430">
        <f t="shared" si="5"/>
        <v>7.4189189189189193</v>
      </c>
    </row>
    <row r="38" spans="1:50" ht="15.75">
      <c r="A38" s="364">
        <v>3</v>
      </c>
      <c r="B38" s="364" t="s">
        <v>201</v>
      </c>
      <c r="C38" s="454">
        <v>171.535</v>
      </c>
      <c r="D38" s="429">
        <v>155.29499999999999</v>
      </c>
      <c r="E38" s="429">
        <v>997.745</v>
      </c>
      <c r="F38" s="430">
        <f t="shared" si="6"/>
        <v>6.4248366013071898</v>
      </c>
      <c r="G38" s="429">
        <v>226.345</v>
      </c>
      <c r="H38" s="429">
        <v>215.18</v>
      </c>
      <c r="I38" s="429">
        <v>2640.0149999999999</v>
      </c>
      <c r="J38" s="430">
        <f t="shared" si="2"/>
        <v>12.268867924528301</v>
      </c>
      <c r="K38" s="429">
        <v>16.8</v>
      </c>
      <c r="L38" s="429">
        <v>15.074999999999999</v>
      </c>
      <c r="M38" s="429">
        <v>112.56</v>
      </c>
      <c r="N38" s="430">
        <f t="shared" si="0"/>
        <v>7.4666666666666668</v>
      </c>
      <c r="O38" s="429">
        <v>11.055</v>
      </c>
      <c r="P38" s="429">
        <v>10.050000000000001</v>
      </c>
      <c r="Q38" s="429">
        <v>97.484999999999999</v>
      </c>
      <c r="R38" s="430">
        <f t="shared" si="3"/>
        <v>9.6999999999999993</v>
      </c>
      <c r="S38" s="429">
        <v>22.11</v>
      </c>
      <c r="T38" s="429">
        <v>19.5975</v>
      </c>
      <c r="U38" s="429">
        <v>239.19</v>
      </c>
      <c r="V38" s="430">
        <f t="shared" si="4"/>
        <v>12.205128205128204</v>
      </c>
      <c r="W38" s="429">
        <v>26.13</v>
      </c>
      <c r="X38" s="429">
        <v>24.622499999999999</v>
      </c>
      <c r="Y38" s="429">
        <v>331.65</v>
      </c>
      <c r="Z38" s="430">
        <f>Y38/X38</f>
        <v>13.469387755102041</v>
      </c>
      <c r="AA38" s="429">
        <v>259</v>
      </c>
      <c r="AB38" s="429">
        <v>210</v>
      </c>
      <c r="AC38" s="429">
        <v>1990.8415841584158</v>
      </c>
      <c r="AD38" s="430">
        <f>AC38/AB38</f>
        <v>9.4801980198019802</v>
      </c>
      <c r="AE38" s="429">
        <v>0</v>
      </c>
      <c r="AF38" s="429">
        <v>0</v>
      </c>
      <c r="AG38" s="429">
        <v>0</v>
      </c>
      <c r="AH38" s="430"/>
      <c r="AI38" s="429">
        <v>0</v>
      </c>
      <c r="AJ38" s="429">
        <v>0</v>
      </c>
      <c r="AK38" s="429">
        <v>0</v>
      </c>
      <c r="AL38" s="429"/>
      <c r="AM38" s="429">
        <f t="shared" si="11"/>
        <v>732.97500000000002</v>
      </c>
      <c r="AN38" s="429">
        <f t="shared" si="11"/>
        <v>649.81999999999994</v>
      </c>
      <c r="AO38" s="429">
        <f t="shared" si="11"/>
        <v>6409.4865841584151</v>
      </c>
      <c r="AP38" s="430">
        <f t="shared" si="5"/>
        <v>9.8634800162482161</v>
      </c>
    </row>
    <row r="39" spans="1:50" ht="15.75">
      <c r="A39" s="364">
        <v>3</v>
      </c>
      <c r="B39" s="383" t="s">
        <v>191</v>
      </c>
      <c r="C39" s="454">
        <v>241.2</v>
      </c>
      <c r="D39" s="429">
        <v>236.17500000000001</v>
      </c>
      <c r="E39" s="429">
        <v>1197.46</v>
      </c>
      <c r="F39" s="430">
        <f t="shared" si="6"/>
        <v>5.0702233513284636</v>
      </c>
      <c r="G39" s="429">
        <v>124.845</v>
      </c>
      <c r="H39" s="429">
        <v>121.8</v>
      </c>
      <c r="I39" s="429">
        <v>1278.8999999999999</v>
      </c>
      <c r="J39" s="430">
        <f t="shared" si="2"/>
        <v>10.5</v>
      </c>
      <c r="K39" s="429">
        <v>107.625</v>
      </c>
      <c r="L39" s="429">
        <v>102.51</v>
      </c>
      <c r="M39" s="429">
        <v>758.77500000000009</v>
      </c>
      <c r="N39" s="430">
        <f t="shared" si="0"/>
        <v>7.4019607843137258</v>
      </c>
      <c r="O39" s="429">
        <v>18.09</v>
      </c>
      <c r="P39" s="429">
        <v>14.07</v>
      </c>
      <c r="Q39" s="429">
        <v>208.03500000000003</v>
      </c>
      <c r="R39" s="430">
        <f t="shared" si="3"/>
        <v>14.785714285714286</v>
      </c>
      <c r="S39" s="429">
        <v>76.38</v>
      </c>
      <c r="T39" s="429">
        <v>54.27</v>
      </c>
      <c r="U39" s="429">
        <v>614.05500000000006</v>
      </c>
      <c r="V39" s="430">
        <f t="shared" si="4"/>
        <v>11.314814814814815</v>
      </c>
      <c r="W39" s="429">
        <v>30.15</v>
      </c>
      <c r="X39" s="429">
        <v>28</v>
      </c>
      <c r="Y39" s="429">
        <v>370.36363636363637</v>
      </c>
      <c r="Z39" s="430">
        <f>Y39/X39</f>
        <v>13.227272727272728</v>
      </c>
      <c r="AA39" s="429">
        <v>394</v>
      </c>
      <c r="AB39" s="429">
        <v>374</v>
      </c>
      <c r="AC39" s="429">
        <v>3553</v>
      </c>
      <c r="AD39" s="430">
        <f>AC39/AB39</f>
        <v>9.5</v>
      </c>
      <c r="AE39" s="429">
        <v>0</v>
      </c>
      <c r="AF39" s="429">
        <v>0</v>
      </c>
      <c r="AG39" s="429">
        <v>0</v>
      </c>
      <c r="AH39" s="430"/>
      <c r="AI39" s="429">
        <v>0</v>
      </c>
      <c r="AJ39" s="429">
        <v>0</v>
      </c>
      <c r="AK39" s="429">
        <v>0</v>
      </c>
      <c r="AL39" s="429"/>
      <c r="AM39" s="429">
        <f t="shared" si="11"/>
        <v>992.29</v>
      </c>
      <c r="AN39" s="429">
        <f t="shared" si="11"/>
        <v>930.82500000000005</v>
      </c>
      <c r="AO39" s="429">
        <f t="shared" si="11"/>
        <v>7980.5886363636355</v>
      </c>
      <c r="AP39" s="430">
        <f t="shared" si="5"/>
        <v>8.5736724264643041</v>
      </c>
    </row>
    <row r="40" spans="1:50" ht="15.75">
      <c r="A40" s="364">
        <v>3</v>
      </c>
      <c r="B40" s="383" t="s">
        <v>508</v>
      </c>
      <c r="C40" s="454">
        <v>157.96</v>
      </c>
      <c r="D40" s="429">
        <v>113.12</v>
      </c>
      <c r="E40" s="429">
        <v>801.58399999999995</v>
      </c>
      <c r="F40" s="430">
        <f t="shared" si="6"/>
        <v>7.0861386138613858</v>
      </c>
      <c r="G40" s="429">
        <v>98.150500000000008</v>
      </c>
      <c r="H40" s="429">
        <v>95.105500000000006</v>
      </c>
      <c r="I40" s="429">
        <v>1264.9031500000001</v>
      </c>
      <c r="J40" s="430">
        <f t="shared" si="2"/>
        <v>13.3</v>
      </c>
      <c r="K40" s="429">
        <v>21.012499999999999</v>
      </c>
      <c r="L40" s="429">
        <v>17.587499999999999</v>
      </c>
      <c r="M40" s="429">
        <v>200.84924999999998</v>
      </c>
      <c r="N40" s="430">
        <f t="shared" si="0"/>
        <v>11.42</v>
      </c>
      <c r="O40" s="429">
        <v>6.03</v>
      </c>
      <c r="P40" s="429">
        <v>5.0250000000000004</v>
      </c>
      <c r="Q40" s="429">
        <v>52.762500000000003</v>
      </c>
      <c r="R40" s="430">
        <f t="shared" si="3"/>
        <v>10.5</v>
      </c>
      <c r="S40" s="429">
        <v>36.18</v>
      </c>
      <c r="T40" s="429">
        <v>36.18</v>
      </c>
      <c r="U40" s="429">
        <v>313.56</v>
      </c>
      <c r="V40" s="430">
        <f t="shared" si="4"/>
        <v>8.6666666666666661</v>
      </c>
      <c r="W40" s="429">
        <v>46.23</v>
      </c>
      <c r="X40" s="429">
        <v>45.225000000000001</v>
      </c>
      <c r="Y40" s="429">
        <v>412.05</v>
      </c>
      <c r="Z40" s="430">
        <f>Y40/X40</f>
        <v>9.1111111111111107</v>
      </c>
      <c r="AA40" s="429">
        <v>113</v>
      </c>
      <c r="AB40" s="429">
        <v>65</v>
      </c>
      <c r="AC40" s="429">
        <v>406.25</v>
      </c>
      <c r="AD40" s="430">
        <f>AC40/AB40</f>
        <v>6.25</v>
      </c>
      <c r="AE40" s="429">
        <v>0</v>
      </c>
      <c r="AF40" s="429">
        <v>0</v>
      </c>
      <c r="AG40" s="429">
        <v>0</v>
      </c>
      <c r="AH40" s="430"/>
      <c r="AI40" s="429">
        <v>0</v>
      </c>
      <c r="AJ40" s="429">
        <v>0</v>
      </c>
      <c r="AK40" s="429">
        <v>0</v>
      </c>
      <c r="AL40" s="429"/>
      <c r="AM40" s="429">
        <f t="shared" si="11"/>
        <v>478.56299999999999</v>
      </c>
      <c r="AN40" s="429">
        <f t="shared" si="11"/>
        <v>377.24300000000005</v>
      </c>
      <c r="AO40" s="429">
        <f t="shared" si="11"/>
        <v>3451.9588999999996</v>
      </c>
      <c r="AP40" s="430">
        <f t="shared" si="5"/>
        <v>9.1504915929520205</v>
      </c>
    </row>
    <row r="41" spans="1:50" ht="15.75">
      <c r="A41" s="364">
        <v>3</v>
      </c>
      <c r="B41" s="383" t="s">
        <v>269</v>
      </c>
      <c r="C41" s="454">
        <v>240.55</v>
      </c>
      <c r="D41" s="429">
        <v>115.25</v>
      </c>
      <c r="E41" s="429">
        <v>1002.625</v>
      </c>
      <c r="F41" s="430">
        <f t="shared" si="6"/>
        <v>8.6995661605206074</v>
      </c>
      <c r="G41" s="429">
        <v>1437</v>
      </c>
      <c r="H41" s="429">
        <v>1278.9000000000001</v>
      </c>
      <c r="I41" s="429">
        <v>23659.65</v>
      </c>
      <c r="J41" s="430">
        <f t="shared" si="2"/>
        <v>18.5</v>
      </c>
      <c r="K41" s="429">
        <v>30.15</v>
      </c>
      <c r="L41" s="429">
        <v>21.105</v>
      </c>
      <c r="M41" s="429">
        <v>188.94</v>
      </c>
      <c r="N41" s="430">
        <f t="shared" si="0"/>
        <v>8.9523809523809526</v>
      </c>
      <c r="O41" s="429">
        <v>30.75</v>
      </c>
      <c r="P41" s="429">
        <v>26.25</v>
      </c>
      <c r="Q41" s="429">
        <v>656.25</v>
      </c>
      <c r="R41" s="430">
        <f t="shared" si="3"/>
        <v>25</v>
      </c>
      <c r="S41" s="429">
        <v>53</v>
      </c>
      <c r="T41" s="429">
        <v>45</v>
      </c>
      <c r="U41" s="429">
        <v>495</v>
      </c>
      <c r="V41" s="430">
        <f t="shared" si="4"/>
        <v>11</v>
      </c>
      <c r="W41" s="429">
        <v>57</v>
      </c>
      <c r="X41" s="429">
        <v>50</v>
      </c>
      <c r="Y41" s="429">
        <v>802.85714285714289</v>
      </c>
      <c r="Z41" s="430">
        <f>Y41/X41</f>
        <v>16.057142857142857</v>
      </c>
      <c r="AA41" s="429">
        <v>302</v>
      </c>
      <c r="AB41" s="429">
        <v>148</v>
      </c>
      <c r="AC41" s="429">
        <v>1227.8896551724138</v>
      </c>
      <c r="AD41" s="430">
        <f>AC41/AB41</f>
        <v>8.296551724137931</v>
      </c>
      <c r="AE41" s="429">
        <v>4</v>
      </c>
      <c r="AF41" s="429">
        <v>2.0099999999999998</v>
      </c>
      <c r="AG41" s="429">
        <v>4.0199999999999996</v>
      </c>
      <c r="AH41" s="430">
        <f>AG41/AF41</f>
        <v>2</v>
      </c>
      <c r="AI41" s="429">
        <v>4.0199999999999996</v>
      </c>
      <c r="AJ41" s="429">
        <v>2.0099999999999998</v>
      </c>
      <c r="AK41" s="429">
        <v>4.0199999999999996</v>
      </c>
      <c r="AL41" s="429">
        <f>AK41/AJ41</f>
        <v>2</v>
      </c>
      <c r="AM41" s="429">
        <f t="shared" si="11"/>
        <v>2158.4700000000003</v>
      </c>
      <c r="AN41" s="429">
        <f t="shared" si="11"/>
        <v>1688.5250000000001</v>
      </c>
      <c r="AO41" s="429">
        <f t="shared" si="11"/>
        <v>28041.25179802956</v>
      </c>
      <c r="AP41" s="430">
        <f t="shared" si="5"/>
        <v>16.606950917534274</v>
      </c>
    </row>
    <row r="42" spans="1:50" s="458" customFormat="1" ht="15.75">
      <c r="A42" s="372"/>
      <c r="B42" s="387" t="s">
        <v>509</v>
      </c>
      <c r="C42" s="456">
        <f>SUM(C29:C41)</f>
        <v>1327.7749999999999</v>
      </c>
      <c r="D42" s="433">
        <f>SUM(D29:D41)</f>
        <v>893.1049999999999</v>
      </c>
      <c r="E42" s="433">
        <f>SUM(E29:E41)</f>
        <v>5885.1790000000001</v>
      </c>
      <c r="F42" s="457">
        <f t="shared" si="6"/>
        <v>6.5895712150307082</v>
      </c>
      <c r="G42" s="433">
        <f>SUM(G29:G41)</f>
        <v>2727.8204999999998</v>
      </c>
      <c r="H42" s="433">
        <f>SUM(H29:H41)</f>
        <v>2234.4455000000003</v>
      </c>
      <c r="I42" s="433">
        <f>SUM(I29:I41)</f>
        <v>34489.023150000001</v>
      </c>
      <c r="J42" s="457">
        <f t="shared" si="2"/>
        <v>15.435159707408392</v>
      </c>
      <c r="K42" s="433">
        <f>SUM(K29:K41)</f>
        <v>678.57749999999999</v>
      </c>
      <c r="L42" s="433">
        <f>SUM(L29:L41)</f>
        <v>471.63749999999993</v>
      </c>
      <c r="M42" s="433">
        <f>SUM(M29:M41)</f>
        <v>3843.6992500000001</v>
      </c>
      <c r="N42" s="457">
        <f t="shared" si="0"/>
        <v>8.1496896451194001</v>
      </c>
      <c r="O42" s="433">
        <f>SUM(O29:O41)</f>
        <v>315.76799999999992</v>
      </c>
      <c r="P42" s="433">
        <f>SUM(P29:P41)</f>
        <v>126.75</v>
      </c>
      <c r="Q42" s="433">
        <f>SUM(Q29:Q41)</f>
        <v>1882.0485000000001</v>
      </c>
      <c r="R42" s="457">
        <f t="shared" si="3"/>
        <v>14.848508875739645</v>
      </c>
      <c r="S42" s="433">
        <f>SUM(S29:S41)</f>
        <v>363.20500000000004</v>
      </c>
      <c r="T42" s="433">
        <f>SUM(T29:T41)</f>
        <v>298.5745</v>
      </c>
      <c r="U42" s="433">
        <f>SUM(U29:U41)</f>
        <v>3903.5574180790959</v>
      </c>
      <c r="V42" s="457">
        <f t="shared" si="4"/>
        <v>13.073981261223231</v>
      </c>
      <c r="W42" s="433">
        <f>SUM(W29:W41)</f>
        <v>361.01249999999999</v>
      </c>
      <c r="X42" s="433">
        <f>SUM(X29:X41)</f>
        <v>318.72649999999999</v>
      </c>
      <c r="Y42" s="433">
        <f>SUM(Y29:Y41)</f>
        <v>3677.0547792207799</v>
      </c>
      <c r="Z42" s="457">
        <f>Y42/X42</f>
        <v>11.536708680391433</v>
      </c>
      <c r="AA42" s="433">
        <f>SUM(AA29:AA41)</f>
        <v>1615</v>
      </c>
      <c r="AB42" s="433">
        <f>SUM(AB29:AB41)</f>
        <v>1182</v>
      </c>
      <c r="AC42" s="433">
        <f>SUM(AC29:AC41)</f>
        <v>9180.4596707033779</v>
      </c>
      <c r="AD42" s="457">
        <f>AC42/AB42</f>
        <v>7.7668863542329767</v>
      </c>
      <c r="AE42" s="433">
        <f>SUM(AE29:AE41)</f>
        <v>5.5024999999999995</v>
      </c>
      <c r="AF42" s="433">
        <f>SUM(AF29:AF41)</f>
        <v>2.5124999999999997</v>
      </c>
      <c r="AG42" s="433">
        <f>SUM(AG29:AG41)</f>
        <v>5.0249999999999995</v>
      </c>
      <c r="AH42" s="457">
        <f>AG42/AF42</f>
        <v>2</v>
      </c>
      <c r="AI42" s="433">
        <f>SUM(AI29:AI41)</f>
        <v>4.5224999999999991</v>
      </c>
      <c r="AJ42" s="433">
        <f>SUM(AJ29:AJ41)</f>
        <v>2.5124999999999997</v>
      </c>
      <c r="AK42" s="433">
        <f>SUM(AK29:AK41)</f>
        <v>9.8288999999999991</v>
      </c>
      <c r="AL42" s="433">
        <f>AK42/AJ42</f>
        <v>3.9119999999999999</v>
      </c>
      <c r="AM42" s="433">
        <f>SUM(AM29:AM41)</f>
        <v>7399.1835000000001</v>
      </c>
      <c r="AN42" s="433">
        <f>SUM(AN29:AN41)</f>
        <v>5530.2639999999992</v>
      </c>
      <c r="AO42" s="433">
        <f>SUM(AO29:AO41)</f>
        <v>62875.875668003253</v>
      </c>
      <c r="AP42" s="457">
        <f t="shared" si="5"/>
        <v>11.369416662206952</v>
      </c>
      <c r="AQ42" s="412"/>
      <c r="AR42" s="412"/>
      <c r="AS42" s="412"/>
      <c r="AT42" s="412"/>
      <c r="AU42" s="412"/>
      <c r="AV42" s="412"/>
      <c r="AW42" s="412"/>
      <c r="AX42" s="412"/>
    </row>
    <row r="43" spans="1:50" ht="15.75">
      <c r="A43" s="364" t="s">
        <v>271</v>
      </c>
      <c r="B43" s="383" t="s">
        <v>192</v>
      </c>
      <c r="C43" s="454">
        <v>91.5</v>
      </c>
      <c r="D43" s="429">
        <v>45.225000000000001</v>
      </c>
      <c r="E43" s="429">
        <v>206.02500000000001</v>
      </c>
      <c r="F43" s="430">
        <f t="shared" si="6"/>
        <v>4.5555555555555554</v>
      </c>
      <c r="G43" s="429">
        <v>522.6</v>
      </c>
      <c r="H43" s="429">
        <v>321.60000000000002</v>
      </c>
      <c r="I43" s="429">
        <v>3236.1000000000004</v>
      </c>
      <c r="J43" s="430">
        <f t="shared" si="2"/>
        <v>10.0625</v>
      </c>
      <c r="K43" s="429">
        <v>5.75</v>
      </c>
      <c r="L43" s="429">
        <v>3.75</v>
      </c>
      <c r="M43" s="429">
        <v>22.5</v>
      </c>
      <c r="N43" s="430">
        <f t="shared" si="0"/>
        <v>6</v>
      </c>
      <c r="O43" s="429">
        <v>3.0150000000000001</v>
      </c>
      <c r="P43" s="429">
        <v>2.0099999999999998</v>
      </c>
      <c r="Q43" s="429">
        <v>11.055</v>
      </c>
      <c r="R43" s="430">
        <f t="shared" si="3"/>
        <v>5.5</v>
      </c>
      <c r="S43" s="429">
        <v>4.0199999999999996</v>
      </c>
      <c r="T43" s="429">
        <v>3.0150000000000001</v>
      </c>
      <c r="U43" s="429">
        <v>45.225000000000001</v>
      </c>
      <c r="V43" s="430">
        <f t="shared" si="4"/>
        <v>15</v>
      </c>
      <c r="W43" s="429">
        <v>50.25</v>
      </c>
      <c r="X43" s="429">
        <v>5.0250000000000004</v>
      </c>
      <c r="Y43" s="429">
        <v>45.225000000000001</v>
      </c>
      <c r="Z43" s="430">
        <f t="shared" ref="Z43:Z48" si="12">Y43/X43</f>
        <v>9</v>
      </c>
      <c r="AA43" s="429">
        <v>152</v>
      </c>
      <c r="AB43" s="429">
        <v>50</v>
      </c>
      <c r="AC43" s="429">
        <v>277.77777777777777</v>
      </c>
      <c r="AD43" s="430">
        <f t="shared" ref="AD43:AD48" si="13">AC43/AB43</f>
        <v>5.5555555555555554</v>
      </c>
      <c r="AE43" s="429">
        <v>0</v>
      </c>
      <c r="AF43" s="429">
        <v>0</v>
      </c>
      <c r="AG43" s="429">
        <v>0</v>
      </c>
      <c r="AH43" s="430"/>
      <c r="AI43" s="429">
        <v>0</v>
      </c>
      <c r="AJ43" s="429">
        <v>0</v>
      </c>
      <c r="AK43" s="429">
        <v>0</v>
      </c>
      <c r="AL43" s="429"/>
      <c r="AM43" s="429">
        <f t="shared" ref="AM43:AO48" si="14">AI43+AE43+AA43+W43+S43+O43+K43+G43+C43</f>
        <v>829.13499999999999</v>
      </c>
      <c r="AN43" s="429">
        <f t="shared" si="14"/>
        <v>430.62500000000006</v>
      </c>
      <c r="AO43" s="429">
        <f t="shared" si="14"/>
        <v>3843.9077777777784</v>
      </c>
      <c r="AP43" s="430">
        <f t="shared" si="5"/>
        <v>8.9263460732139972</v>
      </c>
    </row>
    <row r="44" spans="1:50" ht="15.75">
      <c r="A44" s="364" t="s">
        <v>271</v>
      </c>
      <c r="B44" s="383" t="s">
        <v>198</v>
      </c>
      <c r="C44" s="454">
        <v>170.85</v>
      </c>
      <c r="D44" s="429">
        <v>85.424999999999997</v>
      </c>
      <c r="E44" s="429">
        <v>357.78000000000003</v>
      </c>
      <c r="F44" s="430">
        <f t="shared" si="6"/>
        <v>4.1882352941176473</v>
      </c>
      <c r="G44" s="429">
        <v>74.825000000000003</v>
      </c>
      <c r="H44" s="429">
        <v>64.575000000000003</v>
      </c>
      <c r="I44" s="429">
        <v>768.75</v>
      </c>
      <c r="J44" s="430">
        <f t="shared" si="2"/>
        <v>11.904761904761905</v>
      </c>
      <c r="K44" s="429">
        <v>21</v>
      </c>
      <c r="L44" s="429">
        <v>16.100000000000001</v>
      </c>
      <c r="M44" s="429">
        <v>96.600000000000009</v>
      </c>
      <c r="N44" s="430">
        <f t="shared" si="0"/>
        <v>6</v>
      </c>
      <c r="O44" s="429">
        <v>11.055</v>
      </c>
      <c r="P44" s="429">
        <v>9.0449999999999999</v>
      </c>
      <c r="Q44" s="429">
        <v>67.335000000000008</v>
      </c>
      <c r="R44" s="430">
        <f t="shared" si="3"/>
        <v>7.4444444444444455</v>
      </c>
      <c r="S44" s="429">
        <v>39</v>
      </c>
      <c r="T44" s="429">
        <v>26.13</v>
      </c>
      <c r="U44" s="429">
        <v>303.51</v>
      </c>
      <c r="V44" s="430">
        <f t="shared" si="4"/>
        <v>11.615384615384615</v>
      </c>
      <c r="W44" s="429">
        <v>11.055</v>
      </c>
      <c r="X44" s="429">
        <v>9.0449999999999999</v>
      </c>
      <c r="Y44" s="429">
        <v>108.53999999999999</v>
      </c>
      <c r="Z44" s="430">
        <f t="shared" si="12"/>
        <v>12</v>
      </c>
      <c r="AA44" s="429">
        <v>45.225000000000001</v>
      </c>
      <c r="AB44" s="429">
        <v>25</v>
      </c>
      <c r="AC44" s="429">
        <v>237.5</v>
      </c>
      <c r="AD44" s="430">
        <f t="shared" si="13"/>
        <v>9.5</v>
      </c>
      <c r="AE44" s="429">
        <v>0</v>
      </c>
      <c r="AF44" s="429">
        <v>0</v>
      </c>
      <c r="AG44" s="429">
        <v>0</v>
      </c>
      <c r="AH44" s="430"/>
      <c r="AI44" s="429">
        <v>0</v>
      </c>
      <c r="AJ44" s="429">
        <v>0</v>
      </c>
      <c r="AK44" s="429">
        <v>0</v>
      </c>
      <c r="AL44" s="429"/>
      <c r="AM44" s="429">
        <f t="shared" si="14"/>
        <v>373.01</v>
      </c>
      <c r="AN44" s="429">
        <f t="shared" si="14"/>
        <v>235.32</v>
      </c>
      <c r="AO44" s="429">
        <f t="shared" si="14"/>
        <v>1940.0150000000001</v>
      </c>
      <c r="AP44" s="430">
        <f t="shared" si="5"/>
        <v>8.244156892741799</v>
      </c>
    </row>
    <row r="45" spans="1:50" ht="15.75">
      <c r="A45" s="364" t="s">
        <v>271</v>
      </c>
      <c r="B45" s="383" t="s">
        <v>211</v>
      </c>
      <c r="C45" s="454">
        <v>150.33500000000001</v>
      </c>
      <c r="D45" s="429">
        <v>65.825000000000003</v>
      </c>
      <c r="E45" s="429">
        <v>401.77499999999998</v>
      </c>
      <c r="F45" s="430">
        <f t="shared" si="6"/>
        <v>6.1036840106342565</v>
      </c>
      <c r="G45" s="429">
        <v>400.995</v>
      </c>
      <c r="H45" s="429">
        <v>281.75</v>
      </c>
      <c r="I45" s="429">
        <v>2939.4</v>
      </c>
      <c r="J45" s="430">
        <f t="shared" si="2"/>
        <v>10.432653061224491</v>
      </c>
      <c r="K45" s="429">
        <v>102.9</v>
      </c>
      <c r="L45" s="429">
        <v>83.95</v>
      </c>
      <c r="M45" s="429">
        <v>792.35</v>
      </c>
      <c r="N45" s="430">
        <f t="shared" si="0"/>
        <v>9.4383561643835616</v>
      </c>
      <c r="O45" s="429">
        <v>65.325000000000003</v>
      </c>
      <c r="P45" s="429">
        <v>65.325000000000003</v>
      </c>
      <c r="Q45" s="429">
        <v>1064.2950000000001</v>
      </c>
      <c r="R45" s="430">
        <f t="shared" si="3"/>
        <v>16.292307692307691</v>
      </c>
      <c r="S45" s="429">
        <v>125.625</v>
      </c>
      <c r="T45" s="429">
        <v>88.44</v>
      </c>
      <c r="U45" s="429">
        <v>1608</v>
      </c>
      <c r="V45" s="430">
        <f t="shared" si="4"/>
        <v>18.181818181818183</v>
      </c>
      <c r="W45" s="429">
        <v>86</v>
      </c>
      <c r="X45" s="429">
        <v>80</v>
      </c>
      <c r="Y45" s="429">
        <v>447.05882352941171</v>
      </c>
      <c r="Z45" s="430">
        <f t="shared" si="12"/>
        <v>5.5882352941176467</v>
      </c>
      <c r="AA45" s="429">
        <v>45</v>
      </c>
      <c r="AB45" s="429">
        <v>25</v>
      </c>
      <c r="AC45" s="429">
        <v>225</v>
      </c>
      <c r="AD45" s="430">
        <f t="shared" si="13"/>
        <v>9</v>
      </c>
      <c r="AE45" s="429">
        <v>0</v>
      </c>
      <c r="AF45" s="429">
        <v>0</v>
      </c>
      <c r="AG45" s="429">
        <v>0</v>
      </c>
      <c r="AH45" s="430"/>
      <c r="AI45" s="429">
        <v>0</v>
      </c>
      <c r="AJ45" s="429">
        <v>0</v>
      </c>
      <c r="AK45" s="429">
        <v>0</v>
      </c>
      <c r="AL45" s="429"/>
      <c r="AM45" s="429">
        <f t="shared" si="14"/>
        <v>976.18000000000006</v>
      </c>
      <c r="AN45" s="429">
        <f t="shared" si="14"/>
        <v>690.29</v>
      </c>
      <c r="AO45" s="429">
        <f t="shared" si="14"/>
        <v>7477.8788235294123</v>
      </c>
      <c r="AP45" s="430">
        <f t="shared" si="5"/>
        <v>10.832952561284985</v>
      </c>
    </row>
    <row r="46" spans="1:50" ht="15.75">
      <c r="A46" s="364" t="s">
        <v>271</v>
      </c>
      <c r="B46" s="383" t="s">
        <v>194</v>
      </c>
      <c r="C46" s="454">
        <v>106.32599999999999</v>
      </c>
      <c r="D46" s="429">
        <v>54</v>
      </c>
      <c r="E46" s="429">
        <v>317.92675000000003</v>
      </c>
      <c r="F46" s="430">
        <f t="shared" si="6"/>
        <v>5.8875324074074076</v>
      </c>
      <c r="G46" s="429">
        <v>184.70499999999998</v>
      </c>
      <c r="H46" s="429">
        <v>125</v>
      </c>
      <c r="I46" s="429">
        <v>1818.6875</v>
      </c>
      <c r="J46" s="430">
        <f t="shared" si="2"/>
        <v>14.5495</v>
      </c>
      <c r="K46" s="429">
        <v>319.72500000000002</v>
      </c>
      <c r="L46" s="429">
        <v>309.57499999999999</v>
      </c>
      <c r="M46" s="429">
        <v>2945.53</v>
      </c>
      <c r="N46" s="430">
        <f t="shared" si="0"/>
        <v>9.5147540983606564</v>
      </c>
      <c r="O46" s="429">
        <v>30.6525</v>
      </c>
      <c r="P46" s="429">
        <v>12.06</v>
      </c>
      <c r="Q46" s="429">
        <v>129.64500000000001</v>
      </c>
      <c r="R46" s="430">
        <f t="shared" si="3"/>
        <v>10.75</v>
      </c>
      <c r="S46" s="429">
        <v>215</v>
      </c>
      <c r="T46" s="429">
        <v>19</v>
      </c>
      <c r="U46" s="429">
        <v>314.09909909909908</v>
      </c>
      <c r="V46" s="430">
        <f t="shared" si="4"/>
        <v>16.531531531531531</v>
      </c>
      <c r="W46" s="429">
        <v>20</v>
      </c>
      <c r="X46" s="429">
        <v>15</v>
      </c>
      <c r="Y46" s="429">
        <v>217.14285714285714</v>
      </c>
      <c r="Z46" s="430">
        <f t="shared" si="12"/>
        <v>14.476190476190476</v>
      </c>
      <c r="AA46" s="429">
        <v>110</v>
      </c>
      <c r="AB46" s="429">
        <v>53</v>
      </c>
      <c r="AC46" s="429">
        <v>371</v>
      </c>
      <c r="AD46" s="430">
        <f t="shared" si="13"/>
        <v>7</v>
      </c>
      <c r="AE46" s="429">
        <v>0</v>
      </c>
      <c r="AF46" s="429">
        <v>0</v>
      </c>
      <c r="AG46" s="429">
        <v>0</v>
      </c>
      <c r="AH46" s="430"/>
      <c r="AI46" s="429">
        <v>0</v>
      </c>
      <c r="AJ46" s="429">
        <v>0</v>
      </c>
      <c r="AK46" s="429">
        <v>0</v>
      </c>
      <c r="AL46" s="429"/>
      <c r="AM46" s="429">
        <f t="shared" si="14"/>
        <v>986.4085</v>
      </c>
      <c r="AN46" s="429">
        <f t="shared" si="14"/>
        <v>587.63499999999999</v>
      </c>
      <c r="AO46" s="429">
        <f t="shared" si="14"/>
        <v>6114.0312062419562</v>
      </c>
      <c r="AP46" s="430">
        <f t="shared" si="5"/>
        <v>10.40447081307607</v>
      </c>
    </row>
    <row r="47" spans="1:50" ht="15.75">
      <c r="A47" s="364" t="s">
        <v>271</v>
      </c>
      <c r="B47" s="383" t="s">
        <v>204</v>
      </c>
      <c r="C47" s="454">
        <v>110.8</v>
      </c>
      <c r="D47" s="429">
        <v>44.42</v>
      </c>
      <c r="E47" s="429">
        <v>327.125</v>
      </c>
      <c r="F47" s="430">
        <f t="shared" si="6"/>
        <v>7.3643628995947772</v>
      </c>
      <c r="G47" s="429">
        <v>87.125</v>
      </c>
      <c r="H47" s="429">
        <v>65.099999999999994</v>
      </c>
      <c r="I47" s="429">
        <v>674.1</v>
      </c>
      <c r="J47" s="430">
        <f t="shared" si="2"/>
        <v>10.35483870967742</v>
      </c>
      <c r="K47" s="429">
        <v>43.645000000000003</v>
      </c>
      <c r="L47" s="429">
        <v>35.65</v>
      </c>
      <c r="M47" s="429">
        <v>285.2</v>
      </c>
      <c r="N47" s="430">
        <f t="shared" si="0"/>
        <v>8</v>
      </c>
      <c r="O47" s="429">
        <v>23.114999999999998</v>
      </c>
      <c r="P47" s="429">
        <v>19.55</v>
      </c>
      <c r="Q47" s="429">
        <v>189.04850000000002</v>
      </c>
      <c r="R47" s="430">
        <f t="shared" si="3"/>
        <v>9.67</v>
      </c>
      <c r="S47" s="429">
        <v>37.185000000000002</v>
      </c>
      <c r="T47" s="429">
        <v>24.12</v>
      </c>
      <c r="U47" s="429">
        <v>265.32</v>
      </c>
      <c r="V47" s="430">
        <f t="shared" si="4"/>
        <v>11</v>
      </c>
      <c r="W47" s="429">
        <v>27</v>
      </c>
      <c r="X47" s="429">
        <v>22</v>
      </c>
      <c r="Y47" s="429">
        <v>275</v>
      </c>
      <c r="Z47" s="430">
        <f t="shared" si="12"/>
        <v>12.5</v>
      </c>
      <c r="AA47" s="429">
        <v>75</v>
      </c>
      <c r="AB47" s="429">
        <v>65</v>
      </c>
      <c r="AC47" s="429">
        <v>465.54054054054058</v>
      </c>
      <c r="AD47" s="430">
        <f t="shared" si="13"/>
        <v>7.1621621621621623</v>
      </c>
      <c r="AE47" s="429">
        <v>0</v>
      </c>
      <c r="AF47" s="429">
        <v>0</v>
      </c>
      <c r="AG47" s="429">
        <v>0</v>
      </c>
      <c r="AH47" s="430"/>
      <c r="AI47" s="429">
        <v>0</v>
      </c>
      <c r="AJ47" s="429">
        <v>0</v>
      </c>
      <c r="AK47" s="429">
        <v>0</v>
      </c>
      <c r="AL47" s="429"/>
      <c r="AM47" s="429">
        <f t="shared" si="14"/>
        <v>403.87000000000006</v>
      </c>
      <c r="AN47" s="429">
        <f t="shared" si="14"/>
        <v>275.84000000000003</v>
      </c>
      <c r="AO47" s="429">
        <f t="shared" si="14"/>
        <v>2481.3340405405406</v>
      </c>
      <c r="AP47" s="430">
        <f t="shared" si="5"/>
        <v>8.995555541402771</v>
      </c>
    </row>
    <row r="48" spans="1:50" ht="15.75">
      <c r="A48" s="364" t="s">
        <v>271</v>
      </c>
      <c r="B48" s="383" t="s">
        <v>510</v>
      </c>
      <c r="C48" s="454">
        <v>105.825</v>
      </c>
      <c r="D48" s="429">
        <v>65.625</v>
      </c>
      <c r="E48" s="429">
        <v>451.32499999999999</v>
      </c>
      <c r="F48" s="430">
        <f t="shared" si="6"/>
        <v>6.8773333333333335</v>
      </c>
      <c r="G48" s="429">
        <v>82.41</v>
      </c>
      <c r="H48" s="429">
        <v>82.41</v>
      </c>
      <c r="I48" s="429">
        <v>1618.0499999999997</v>
      </c>
      <c r="J48" s="430">
        <f t="shared" si="2"/>
        <v>19.634146341463413</v>
      </c>
      <c r="K48" s="429">
        <v>33.6</v>
      </c>
      <c r="L48" s="429">
        <v>32.159999999999997</v>
      </c>
      <c r="M48" s="429">
        <v>192.95999999999998</v>
      </c>
      <c r="N48" s="430">
        <f t="shared" si="0"/>
        <v>6</v>
      </c>
      <c r="O48" s="429">
        <v>6.03</v>
      </c>
      <c r="P48" s="429">
        <v>6.03</v>
      </c>
      <c r="Q48" s="429">
        <v>42.21</v>
      </c>
      <c r="R48" s="430">
        <f t="shared" si="3"/>
        <v>7</v>
      </c>
      <c r="S48" s="429">
        <v>11</v>
      </c>
      <c r="T48" s="429">
        <v>10.050000000000001</v>
      </c>
      <c r="U48" s="429">
        <v>207.03000000000003</v>
      </c>
      <c r="V48" s="430">
        <f t="shared" si="4"/>
        <v>20.6</v>
      </c>
      <c r="W48" s="429">
        <v>15.074999999999999</v>
      </c>
      <c r="X48" s="429">
        <v>14.07</v>
      </c>
      <c r="Y48" s="429">
        <v>174.87</v>
      </c>
      <c r="Z48" s="430">
        <f t="shared" si="12"/>
        <v>12.428571428571429</v>
      </c>
      <c r="AA48" s="429">
        <v>140</v>
      </c>
      <c r="AB48" s="429">
        <v>40</v>
      </c>
      <c r="AC48" s="429">
        <v>234.28571428571428</v>
      </c>
      <c r="AD48" s="430">
        <f t="shared" si="13"/>
        <v>5.8571428571428568</v>
      </c>
      <c r="AE48" s="429">
        <v>0</v>
      </c>
      <c r="AF48" s="429">
        <v>0</v>
      </c>
      <c r="AG48" s="429">
        <v>0</v>
      </c>
      <c r="AH48" s="430"/>
      <c r="AI48" s="429">
        <v>0</v>
      </c>
      <c r="AJ48" s="429">
        <v>0</v>
      </c>
      <c r="AK48" s="429">
        <v>0</v>
      </c>
      <c r="AL48" s="429"/>
      <c r="AM48" s="429">
        <f t="shared" si="14"/>
        <v>393.94</v>
      </c>
      <c r="AN48" s="429">
        <f t="shared" si="14"/>
        <v>250.345</v>
      </c>
      <c r="AO48" s="429">
        <f t="shared" si="14"/>
        <v>2920.7307142857139</v>
      </c>
      <c r="AP48" s="430">
        <f t="shared" si="5"/>
        <v>11.666822641897038</v>
      </c>
    </row>
    <row r="49" spans="1:50" ht="15.75">
      <c r="A49" s="364" t="s">
        <v>271</v>
      </c>
      <c r="B49" s="383" t="s">
        <v>272</v>
      </c>
      <c r="C49" s="454"/>
      <c r="D49" s="429"/>
      <c r="E49" s="429"/>
      <c r="F49" s="430"/>
      <c r="G49" s="429">
        <v>0</v>
      </c>
      <c r="H49" s="429">
        <v>0</v>
      </c>
      <c r="I49" s="429">
        <v>0</v>
      </c>
      <c r="J49" s="430"/>
      <c r="K49" s="429"/>
      <c r="L49" s="429"/>
      <c r="M49" s="429"/>
      <c r="N49" s="430"/>
      <c r="O49" s="429">
        <v>0</v>
      </c>
      <c r="P49" s="429">
        <v>0</v>
      </c>
      <c r="Q49" s="429">
        <v>0</v>
      </c>
      <c r="R49" s="430"/>
      <c r="S49" s="429">
        <v>0</v>
      </c>
      <c r="T49" s="429">
        <v>0</v>
      </c>
      <c r="U49" s="429">
        <v>0</v>
      </c>
      <c r="V49" s="430"/>
      <c r="W49" s="429">
        <v>0</v>
      </c>
      <c r="X49" s="429">
        <v>0</v>
      </c>
      <c r="Y49" s="429">
        <v>0</v>
      </c>
      <c r="Z49" s="429">
        <v>0</v>
      </c>
      <c r="AA49" s="429">
        <v>0</v>
      </c>
      <c r="AB49" s="429">
        <v>0</v>
      </c>
      <c r="AC49" s="429">
        <v>0</v>
      </c>
      <c r="AD49" s="430">
        <v>0</v>
      </c>
      <c r="AE49" s="429">
        <v>0</v>
      </c>
      <c r="AF49" s="429">
        <v>0</v>
      </c>
      <c r="AG49" s="429">
        <v>0</v>
      </c>
      <c r="AH49" s="430">
        <v>0</v>
      </c>
      <c r="AI49" s="429">
        <v>0</v>
      </c>
      <c r="AJ49" s="429">
        <v>0</v>
      </c>
      <c r="AK49" s="429">
        <v>0</v>
      </c>
      <c r="AL49" s="429">
        <v>0</v>
      </c>
      <c r="AM49" s="429">
        <v>0</v>
      </c>
      <c r="AN49" s="429">
        <v>0</v>
      </c>
      <c r="AO49" s="429">
        <v>0</v>
      </c>
      <c r="AP49" s="430">
        <v>0</v>
      </c>
    </row>
    <row r="50" spans="1:50" ht="15.75">
      <c r="A50" s="364" t="s">
        <v>271</v>
      </c>
      <c r="B50" s="383" t="s">
        <v>273</v>
      </c>
      <c r="C50" s="454"/>
      <c r="D50" s="429"/>
      <c r="E50" s="429"/>
      <c r="F50" s="430"/>
      <c r="G50" s="429">
        <v>0</v>
      </c>
      <c r="H50" s="429">
        <v>0</v>
      </c>
      <c r="I50" s="429">
        <v>0</v>
      </c>
      <c r="J50" s="430"/>
      <c r="K50" s="429"/>
      <c r="L50" s="429"/>
      <c r="M50" s="429"/>
      <c r="N50" s="430"/>
      <c r="O50" s="429">
        <v>0</v>
      </c>
      <c r="P50" s="429">
        <v>0</v>
      </c>
      <c r="Q50" s="429">
        <v>0</v>
      </c>
      <c r="R50" s="430"/>
      <c r="S50" s="429">
        <v>0</v>
      </c>
      <c r="T50" s="429">
        <v>0</v>
      </c>
      <c r="U50" s="429">
        <v>0</v>
      </c>
      <c r="V50" s="430"/>
      <c r="W50" s="429">
        <v>0</v>
      </c>
      <c r="X50" s="429">
        <v>0</v>
      </c>
      <c r="Y50" s="429">
        <v>0</v>
      </c>
      <c r="Z50" s="429">
        <v>0</v>
      </c>
      <c r="AA50" s="429">
        <v>0</v>
      </c>
      <c r="AB50" s="429">
        <v>0</v>
      </c>
      <c r="AC50" s="429">
        <v>0</v>
      </c>
      <c r="AD50" s="430">
        <v>0</v>
      </c>
      <c r="AE50" s="429">
        <v>0</v>
      </c>
      <c r="AF50" s="429">
        <v>0</v>
      </c>
      <c r="AG50" s="429">
        <v>0</v>
      </c>
      <c r="AH50" s="430">
        <v>0</v>
      </c>
      <c r="AI50" s="429">
        <v>0</v>
      </c>
      <c r="AJ50" s="429">
        <v>0</v>
      </c>
      <c r="AK50" s="429">
        <v>0</v>
      </c>
      <c r="AL50" s="429">
        <v>0</v>
      </c>
      <c r="AM50" s="429">
        <v>0</v>
      </c>
      <c r="AN50" s="429">
        <v>0</v>
      </c>
      <c r="AO50" s="429">
        <v>0</v>
      </c>
      <c r="AP50" s="430">
        <v>0</v>
      </c>
    </row>
    <row r="51" spans="1:50" ht="15.75">
      <c r="A51" s="364" t="s">
        <v>271</v>
      </c>
      <c r="B51" s="383" t="s">
        <v>200</v>
      </c>
      <c r="C51" s="454">
        <v>23.114999999999998</v>
      </c>
      <c r="D51" s="429">
        <v>16.079999999999998</v>
      </c>
      <c r="E51" s="429">
        <v>85.424999999999997</v>
      </c>
      <c r="F51" s="430">
        <f t="shared" si="6"/>
        <v>5.3125</v>
      </c>
      <c r="G51" s="429">
        <v>65.325000000000003</v>
      </c>
      <c r="H51" s="429">
        <v>51.75</v>
      </c>
      <c r="I51" s="429">
        <v>569.25</v>
      </c>
      <c r="J51" s="430">
        <f t="shared" si="2"/>
        <v>11</v>
      </c>
      <c r="K51" s="429">
        <v>40.85</v>
      </c>
      <c r="L51" s="429">
        <v>28.75</v>
      </c>
      <c r="M51" s="429">
        <v>345</v>
      </c>
      <c r="N51" s="430">
        <f t="shared" si="0"/>
        <v>12</v>
      </c>
      <c r="O51" s="429">
        <v>12.06</v>
      </c>
      <c r="P51" s="429">
        <v>10.35</v>
      </c>
      <c r="Q51" s="429">
        <v>98.899999999999991</v>
      </c>
      <c r="R51" s="430">
        <f t="shared" si="3"/>
        <v>9.5555555555555554</v>
      </c>
      <c r="S51" s="429">
        <v>8.0399999999999991</v>
      </c>
      <c r="T51" s="429">
        <v>7.0350000000000001</v>
      </c>
      <c r="U51" s="429">
        <v>70.349999999999994</v>
      </c>
      <c r="V51" s="430">
        <f t="shared" si="4"/>
        <v>9.9999999999999982</v>
      </c>
      <c r="W51" s="429">
        <v>0</v>
      </c>
      <c r="X51" s="429">
        <v>0</v>
      </c>
      <c r="Y51" s="429">
        <v>0</v>
      </c>
      <c r="Z51" s="429"/>
      <c r="AA51" s="429">
        <v>16</v>
      </c>
      <c r="AB51" s="429">
        <v>10</v>
      </c>
      <c r="AC51" s="429">
        <v>60</v>
      </c>
      <c r="AD51" s="430">
        <f>AC51/AB51</f>
        <v>6</v>
      </c>
      <c r="AE51" s="429">
        <v>0</v>
      </c>
      <c r="AF51" s="429">
        <v>0</v>
      </c>
      <c r="AG51" s="429">
        <v>0</v>
      </c>
      <c r="AH51" s="430"/>
      <c r="AI51" s="429">
        <v>0</v>
      </c>
      <c r="AJ51" s="429">
        <v>0</v>
      </c>
      <c r="AK51" s="429">
        <v>0</v>
      </c>
      <c r="AL51" s="429"/>
      <c r="AM51" s="429">
        <f t="shared" ref="AM51:AO53" si="15">AI51+AE51+AA51+W51+S51+O51+K51+G51+C51</f>
        <v>165.39000000000001</v>
      </c>
      <c r="AN51" s="429">
        <f t="shared" si="15"/>
        <v>123.96499999999999</v>
      </c>
      <c r="AO51" s="429">
        <f t="shared" si="15"/>
        <v>1228.925</v>
      </c>
      <c r="AP51" s="430">
        <f>AO51/AN51</f>
        <v>9.9134836445770986</v>
      </c>
    </row>
    <row r="52" spans="1:50" ht="15.75">
      <c r="A52" s="364" t="s">
        <v>271</v>
      </c>
      <c r="B52" s="383" t="s">
        <v>188</v>
      </c>
      <c r="C52" s="454">
        <v>100.5</v>
      </c>
      <c r="D52" s="429">
        <v>62.31</v>
      </c>
      <c r="E52" s="429">
        <v>298.48500000000001</v>
      </c>
      <c r="F52" s="430">
        <f t="shared" si="6"/>
        <v>4.790322580645161</v>
      </c>
      <c r="G52" s="429">
        <v>35.174999999999997</v>
      </c>
      <c r="H52" s="429">
        <v>27.675000000000001</v>
      </c>
      <c r="I52" s="429">
        <v>618.2595</v>
      </c>
      <c r="J52" s="430">
        <f t="shared" si="2"/>
        <v>22.34</v>
      </c>
      <c r="K52" s="429">
        <v>53.3</v>
      </c>
      <c r="L52" s="429">
        <v>40</v>
      </c>
      <c r="M52" s="429">
        <v>240</v>
      </c>
      <c r="N52" s="430">
        <f t="shared" si="0"/>
        <v>6</v>
      </c>
      <c r="O52" s="429">
        <v>11.055</v>
      </c>
      <c r="P52" s="429">
        <v>10.8</v>
      </c>
      <c r="Q52" s="429">
        <v>64.800000000000011</v>
      </c>
      <c r="R52" s="430">
        <f t="shared" si="3"/>
        <v>6.0000000000000009</v>
      </c>
      <c r="S52" s="429">
        <v>12</v>
      </c>
      <c r="T52" s="429">
        <v>11.055</v>
      </c>
      <c r="U52" s="429">
        <v>165.82499999999999</v>
      </c>
      <c r="V52" s="430">
        <f t="shared" si="4"/>
        <v>15</v>
      </c>
      <c r="W52" s="429">
        <v>0</v>
      </c>
      <c r="X52" s="429">
        <v>0</v>
      </c>
      <c r="Y52" s="429">
        <v>0</v>
      </c>
      <c r="Z52" s="429"/>
      <c r="AA52" s="429">
        <v>79</v>
      </c>
      <c r="AB52" s="429">
        <v>20</v>
      </c>
      <c r="AC52" s="429">
        <v>120</v>
      </c>
      <c r="AD52" s="430">
        <f>AC52/AB52</f>
        <v>6</v>
      </c>
      <c r="AE52" s="429">
        <v>0</v>
      </c>
      <c r="AF52" s="429">
        <v>0</v>
      </c>
      <c r="AG52" s="429">
        <v>0</v>
      </c>
      <c r="AH52" s="430"/>
      <c r="AI52" s="429">
        <v>0</v>
      </c>
      <c r="AJ52" s="429">
        <v>0</v>
      </c>
      <c r="AK52" s="429">
        <v>0</v>
      </c>
      <c r="AL52" s="429"/>
      <c r="AM52" s="429">
        <f t="shared" si="15"/>
        <v>291.03000000000003</v>
      </c>
      <c r="AN52" s="429">
        <f t="shared" si="15"/>
        <v>171.84</v>
      </c>
      <c r="AO52" s="429">
        <f t="shared" si="15"/>
        <v>1507.3695000000002</v>
      </c>
      <c r="AP52" s="430">
        <f>AO52/AN52</f>
        <v>8.7719361033519565</v>
      </c>
    </row>
    <row r="53" spans="1:50" ht="15.75">
      <c r="A53" s="364" t="s">
        <v>271</v>
      </c>
      <c r="B53" s="383" t="s">
        <v>511</v>
      </c>
      <c r="C53" s="454">
        <v>387.93000000000006</v>
      </c>
      <c r="D53" s="429">
        <v>164.82000000000002</v>
      </c>
      <c r="E53" s="429">
        <v>1318.5600000000002</v>
      </c>
      <c r="F53" s="430">
        <f t="shared" si="6"/>
        <v>8</v>
      </c>
      <c r="G53" s="429">
        <v>450.45</v>
      </c>
      <c r="H53" s="429">
        <v>303.59999999999997</v>
      </c>
      <c r="I53" s="429">
        <v>6313.5</v>
      </c>
      <c r="J53" s="430">
        <f t="shared" si="2"/>
        <v>20.795454545454547</v>
      </c>
      <c r="K53" s="429">
        <v>4.2</v>
      </c>
      <c r="L53" s="429">
        <v>4.0200000000000005</v>
      </c>
      <c r="M53" s="429">
        <v>28.140000000000004</v>
      </c>
      <c r="N53" s="430">
        <f t="shared" si="0"/>
        <v>7</v>
      </c>
      <c r="O53" s="429">
        <v>13.75</v>
      </c>
      <c r="P53" s="429">
        <v>12.5625</v>
      </c>
      <c r="Q53" s="429">
        <v>125.625</v>
      </c>
      <c r="R53" s="430">
        <f t="shared" si="3"/>
        <v>10</v>
      </c>
      <c r="S53" s="429">
        <v>24.8</v>
      </c>
      <c r="T53" s="429">
        <v>20.904</v>
      </c>
      <c r="U53" s="429">
        <v>205.02000000000004</v>
      </c>
      <c r="V53" s="430">
        <f t="shared" si="4"/>
        <v>9.8076923076923102</v>
      </c>
      <c r="W53" s="429">
        <v>16</v>
      </c>
      <c r="X53" s="429">
        <v>14</v>
      </c>
      <c r="Y53" s="429">
        <v>76.72</v>
      </c>
      <c r="Z53" s="430">
        <f>Y53/X53</f>
        <v>5.4799999999999995</v>
      </c>
      <c r="AA53" s="429">
        <v>107.60000000000001</v>
      </c>
      <c r="AB53" s="429">
        <v>60</v>
      </c>
      <c r="AC53" s="429">
        <v>536.84210526315792</v>
      </c>
      <c r="AD53" s="430">
        <f>AC53/AB53</f>
        <v>8.9473684210526319</v>
      </c>
      <c r="AE53" s="429">
        <v>0</v>
      </c>
      <c r="AF53" s="429">
        <v>0</v>
      </c>
      <c r="AG53" s="429">
        <v>0</v>
      </c>
      <c r="AH53" s="430"/>
      <c r="AI53" s="429">
        <v>0</v>
      </c>
      <c r="AJ53" s="429">
        <v>0</v>
      </c>
      <c r="AK53" s="429">
        <v>0</v>
      </c>
      <c r="AL53" s="429"/>
      <c r="AM53" s="429">
        <f t="shared" si="15"/>
        <v>1004.73</v>
      </c>
      <c r="AN53" s="429">
        <f t="shared" si="15"/>
        <v>579.90649999999994</v>
      </c>
      <c r="AO53" s="429">
        <f t="shared" si="15"/>
        <v>8604.4071052631571</v>
      </c>
      <c r="AP53" s="430">
        <f>AO53/AN53</f>
        <v>14.837576583920267</v>
      </c>
    </row>
    <row r="54" spans="1:50" s="458" customFormat="1" ht="15.75">
      <c r="A54" s="372"/>
      <c r="B54" s="387" t="s">
        <v>512</v>
      </c>
      <c r="C54" s="456">
        <f>SUM(C43:C53)</f>
        <v>1247.181</v>
      </c>
      <c r="D54" s="433">
        <f>SUM(D43:D53)</f>
        <v>603.73</v>
      </c>
      <c r="E54" s="433">
        <f>SUM(E43:E53)</f>
        <v>3764.4267500000005</v>
      </c>
      <c r="F54" s="457">
        <f t="shared" si="6"/>
        <v>6.2352819141006748</v>
      </c>
      <c r="G54" s="433">
        <f>SUM(G43:G53)</f>
        <v>1903.6100000000001</v>
      </c>
      <c r="H54" s="433">
        <f>SUM(H43:H53)</f>
        <v>1323.4599999999998</v>
      </c>
      <c r="I54" s="433">
        <f>SUM(I43:I53)</f>
        <v>18556.097000000002</v>
      </c>
      <c r="J54" s="457">
        <f t="shared" si="2"/>
        <v>14.02089749595757</v>
      </c>
      <c r="K54" s="433">
        <f>SUM(K43:K53)</f>
        <v>624.97</v>
      </c>
      <c r="L54" s="433">
        <f>SUM(L43:L53)</f>
        <v>553.95499999999993</v>
      </c>
      <c r="M54" s="433">
        <f>SUM(M43:M53)</f>
        <v>4948.2800000000007</v>
      </c>
      <c r="N54" s="457">
        <f t="shared" si="0"/>
        <v>8.9326389327652986</v>
      </c>
      <c r="O54" s="433">
        <f>SUM(O43:O53)</f>
        <v>176.05750000000003</v>
      </c>
      <c r="P54" s="433">
        <f>SUM(P43:P53)</f>
        <v>147.73249999999999</v>
      </c>
      <c r="Q54" s="433">
        <f>SUM(Q43:Q53)</f>
        <v>1792.9135000000003</v>
      </c>
      <c r="R54" s="457">
        <f t="shared" si="3"/>
        <v>12.136215795441087</v>
      </c>
      <c r="S54" s="433">
        <f>SUM(S43:S53)</f>
        <v>476.67</v>
      </c>
      <c r="T54" s="433">
        <f>SUM(T43:T53)</f>
        <v>209.749</v>
      </c>
      <c r="U54" s="433">
        <f>SUM(U43:U53)</f>
        <v>3184.3790990990992</v>
      </c>
      <c r="V54" s="457">
        <f t="shared" si="4"/>
        <v>15.181855928271883</v>
      </c>
      <c r="W54" s="433">
        <f>SUM(W43:W53)</f>
        <v>225.38</v>
      </c>
      <c r="X54" s="433">
        <f>SUM(X43:X53)</f>
        <v>159.13999999999999</v>
      </c>
      <c r="Y54" s="433">
        <f>SUM(Y43:Y53)</f>
        <v>1344.5566806722688</v>
      </c>
      <c r="Z54" s="457">
        <f>Y54/X54</f>
        <v>8.4488920489648667</v>
      </c>
      <c r="AA54" s="433">
        <f>SUM(AA43:AA53)</f>
        <v>769.82500000000005</v>
      </c>
      <c r="AB54" s="433">
        <f>SUM(AB43:AB53)</f>
        <v>348</v>
      </c>
      <c r="AC54" s="433">
        <f>SUM(AC43:AC53)</f>
        <v>2527.9461378671904</v>
      </c>
      <c r="AD54" s="457">
        <f>AC54/AB54</f>
        <v>7.2642130398482481</v>
      </c>
      <c r="AE54" s="433">
        <f>SUM(AE43:AE53)</f>
        <v>0</v>
      </c>
      <c r="AF54" s="433">
        <f>SUM(AF43:AF53)</f>
        <v>0</v>
      </c>
      <c r="AG54" s="433">
        <f>SUM(AG43:AG53)</f>
        <v>0</v>
      </c>
      <c r="AH54" s="457">
        <v>0</v>
      </c>
      <c r="AI54" s="433">
        <f>SUM(AI43:AI53)</f>
        <v>0</v>
      </c>
      <c r="AJ54" s="433">
        <f>SUM(AJ43:AJ53)</f>
        <v>0</v>
      </c>
      <c r="AK54" s="433">
        <f>SUM(AK43:AK53)</f>
        <v>0</v>
      </c>
      <c r="AL54" s="433">
        <v>0</v>
      </c>
      <c r="AM54" s="433">
        <f>SUM(AM43:AM53)</f>
        <v>5423.6934999999994</v>
      </c>
      <c r="AN54" s="433">
        <f>SUM(AN43:AN53)</f>
        <v>3345.7665000000002</v>
      </c>
      <c r="AO54" s="433">
        <f>SUM(AO43:AO53)</f>
        <v>36118.599167638553</v>
      </c>
      <c r="AP54" s="457">
        <f t="shared" si="5"/>
        <v>10.795313769696287</v>
      </c>
      <c r="AQ54" s="412"/>
      <c r="AR54" s="412"/>
      <c r="AS54" s="412"/>
      <c r="AT54" s="412"/>
      <c r="AU54" s="412"/>
      <c r="AV54" s="412"/>
      <c r="AW54" s="412"/>
      <c r="AX54" s="412"/>
    </row>
    <row r="55" spans="1:50" ht="15.75">
      <c r="A55" s="364">
        <v>5</v>
      </c>
      <c r="B55" s="364" t="s">
        <v>202</v>
      </c>
      <c r="C55" s="454">
        <v>144.715</v>
      </c>
      <c r="D55" s="429">
        <v>105.925</v>
      </c>
      <c r="E55" s="429">
        <v>560.93499999999995</v>
      </c>
      <c r="F55" s="430">
        <f t="shared" si="6"/>
        <v>5.2955864998819919</v>
      </c>
      <c r="G55" s="429">
        <v>68.674999999999997</v>
      </c>
      <c r="H55" s="429">
        <v>63.25</v>
      </c>
      <c r="I55" s="429">
        <v>978.65</v>
      </c>
      <c r="J55" s="430">
        <f t="shared" si="2"/>
        <v>15.472727272727273</v>
      </c>
      <c r="K55" s="429">
        <v>63.55</v>
      </c>
      <c r="L55" s="429">
        <v>52.9</v>
      </c>
      <c r="M55" s="429">
        <v>633.65</v>
      </c>
      <c r="N55" s="430">
        <f t="shared" si="0"/>
        <v>11.978260869565217</v>
      </c>
      <c r="O55" s="429">
        <v>10.050000000000001</v>
      </c>
      <c r="P55" s="429">
        <v>10</v>
      </c>
      <c r="Q55" s="429">
        <v>70</v>
      </c>
      <c r="R55" s="430">
        <f t="shared" si="3"/>
        <v>7</v>
      </c>
      <c r="S55" s="429">
        <v>27</v>
      </c>
      <c r="T55" s="429">
        <v>24</v>
      </c>
      <c r="U55" s="429">
        <v>360.96</v>
      </c>
      <c r="V55" s="430">
        <f t="shared" si="4"/>
        <v>15.04</v>
      </c>
      <c r="W55" s="429">
        <v>27</v>
      </c>
      <c r="X55" s="429">
        <v>24</v>
      </c>
      <c r="Y55" s="429">
        <v>321.03225806451616</v>
      </c>
      <c r="Z55" s="430">
        <f>Y55/X55</f>
        <v>13.376344086021506</v>
      </c>
      <c r="AA55" s="429">
        <v>300</v>
      </c>
      <c r="AB55" s="429">
        <v>50</v>
      </c>
      <c r="AC55" s="429">
        <v>300</v>
      </c>
      <c r="AD55" s="430">
        <f>AC55/AB55</f>
        <v>6</v>
      </c>
      <c r="AE55" s="429">
        <v>0</v>
      </c>
      <c r="AF55" s="429">
        <v>0</v>
      </c>
      <c r="AG55" s="429">
        <v>0</v>
      </c>
      <c r="AH55" s="430"/>
      <c r="AI55" s="429">
        <v>0</v>
      </c>
      <c r="AJ55" s="429">
        <v>0</v>
      </c>
      <c r="AK55" s="429">
        <v>0</v>
      </c>
      <c r="AL55" s="429"/>
      <c r="AM55" s="429">
        <f>AI55+AE55+AA55+W55+S55+O55+K55+G55+C55</f>
        <v>640.99</v>
      </c>
      <c r="AN55" s="429">
        <f>AJ55+AF55+AB55+X55+T55+P55+L55+H55+D55</f>
        <v>330.07499999999999</v>
      </c>
      <c r="AO55" s="429">
        <f>AK55+AG55+AC55+Y55+U55+Q55+M55+I55+E55</f>
        <v>3225.2272580645163</v>
      </c>
      <c r="AP55" s="430">
        <f>AO55/AN55</f>
        <v>9.7711952073453503</v>
      </c>
    </row>
    <row r="56" spans="1:50" ht="15.75">
      <c r="A56" s="364">
        <v>5</v>
      </c>
      <c r="B56" s="364" t="s">
        <v>193</v>
      </c>
      <c r="C56" s="454">
        <v>80.405000000000001</v>
      </c>
      <c r="D56" s="429">
        <v>40.200000000000003</v>
      </c>
      <c r="E56" s="429">
        <v>206.02500000000001</v>
      </c>
      <c r="F56" s="430">
        <f t="shared" si="6"/>
        <v>5.125</v>
      </c>
      <c r="G56" s="429">
        <v>49.244999999999997</v>
      </c>
      <c r="H56" s="429">
        <v>40.200000000000003</v>
      </c>
      <c r="I56" s="429">
        <v>534.66000000000008</v>
      </c>
      <c r="J56" s="430">
        <f t="shared" si="2"/>
        <v>13.3</v>
      </c>
      <c r="K56" s="429">
        <v>7.0350000000000001</v>
      </c>
      <c r="L56" s="429">
        <v>4.0199999999999996</v>
      </c>
      <c r="M56" s="429">
        <v>24.119999999999997</v>
      </c>
      <c r="N56" s="430">
        <f t="shared" si="0"/>
        <v>6</v>
      </c>
      <c r="O56" s="429">
        <v>0</v>
      </c>
      <c r="P56" s="429">
        <v>0</v>
      </c>
      <c r="Q56" s="429">
        <v>0</v>
      </c>
      <c r="R56" s="430"/>
      <c r="S56" s="429">
        <v>31</v>
      </c>
      <c r="T56" s="429">
        <v>20</v>
      </c>
      <c r="U56" s="429">
        <v>150</v>
      </c>
      <c r="V56" s="430">
        <f t="shared" si="4"/>
        <v>7.5</v>
      </c>
      <c r="W56" s="429">
        <v>0</v>
      </c>
      <c r="X56" s="429">
        <v>0</v>
      </c>
      <c r="Y56" s="429">
        <v>0</v>
      </c>
      <c r="Z56" s="429"/>
      <c r="AA56" s="429">
        <v>140</v>
      </c>
      <c r="AB56" s="429">
        <v>40</v>
      </c>
      <c r="AC56" s="429">
        <v>240</v>
      </c>
      <c r="AD56" s="430">
        <f t="shared" ref="AD56:AD67" si="16">AC56/AB56</f>
        <v>6</v>
      </c>
      <c r="AE56" s="429">
        <v>0</v>
      </c>
      <c r="AF56" s="429">
        <v>0</v>
      </c>
      <c r="AG56" s="429">
        <v>0</v>
      </c>
      <c r="AH56" s="430"/>
      <c r="AI56" s="429">
        <v>0</v>
      </c>
      <c r="AJ56" s="429">
        <v>0</v>
      </c>
      <c r="AK56" s="429">
        <v>0</v>
      </c>
      <c r="AL56" s="429"/>
      <c r="AM56" s="429">
        <f t="shared" ref="AM56:AO66" si="17">AI56+AE56+AA56+W56+S56+O56+K56+G56+C56</f>
        <v>307.685</v>
      </c>
      <c r="AN56" s="429">
        <f t="shared" si="17"/>
        <v>144.42000000000002</v>
      </c>
      <c r="AO56" s="429">
        <f t="shared" si="17"/>
        <v>1154.8050000000001</v>
      </c>
      <c r="AP56" s="430">
        <f t="shared" si="5"/>
        <v>7.9961570419609469</v>
      </c>
    </row>
    <row r="57" spans="1:50" ht="15.75">
      <c r="A57" s="364">
        <v>5</v>
      </c>
      <c r="B57" s="364" t="s">
        <v>513</v>
      </c>
      <c r="C57" s="454">
        <v>103</v>
      </c>
      <c r="D57" s="429">
        <v>75.424999999999997</v>
      </c>
      <c r="E57" s="429">
        <v>404.51</v>
      </c>
      <c r="F57" s="430">
        <f t="shared" si="6"/>
        <v>5.3630759032151145</v>
      </c>
      <c r="G57" s="429">
        <v>127.63500000000001</v>
      </c>
      <c r="H57" s="429">
        <v>123.61499999999999</v>
      </c>
      <c r="I57" s="429">
        <v>1449.2099999999998</v>
      </c>
      <c r="J57" s="430">
        <f t="shared" si="2"/>
        <v>11.723577235772357</v>
      </c>
      <c r="K57" s="429">
        <v>73.8</v>
      </c>
      <c r="L57" s="429">
        <v>63.25</v>
      </c>
      <c r="M57" s="429">
        <v>642.85</v>
      </c>
      <c r="N57" s="430">
        <f t="shared" si="0"/>
        <v>10.163636363636364</v>
      </c>
      <c r="O57" s="429">
        <v>22.11</v>
      </c>
      <c r="P57" s="429">
        <v>21</v>
      </c>
      <c r="Q57" s="429">
        <v>329.7</v>
      </c>
      <c r="R57" s="430">
        <f t="shared" si="3"/>
        <v>15.7</v>
      </c>
      <c r="S57" s="429">
        <v>34</v>
      </c>
      <c r="T57" s="429">
        <v>30</v>
      </c>
      <c r="U57" s="429">
        <v>331.2</v>
      </c>
      <c r="V57" s="430">
        <f t="shared" si="4"/>
        <v>11.04</v>
      </c>
      <c r="W57" s="429">
        <v>0</v>
      </c>
      <c r="X57" s="429">
        <v>0</v>
      </c>
      <c r="Y57" s="429">
        <v>0</v>
      </c>
      <c r="Z57" s="429"/>
      <c r="AA57" s="429">
        <v>120</v>
      </c>
      <c r="AB57" s="429">
        <v>55</v>
      </c>
      <c r="AC57" s="429">
        <v>367.88888888888891</v>
      </c>
      <c r="AD57" s="430">
        <f t="shared" si="16"/>
        <v>6.6888888888888891</v>
      </c>
      <c r="AE57" s="429">
        <v>0</v>
      </c>
      <c r="AF57" s="429">
        <v>0</v>
      </c>
      <c r="AG57" s="429">
        <v>0</v>
      </c>
      <c r="AH57" s="430"/>
      <c r="AI57" s="429">
        <v>0</v>
      </c>
      <c r="AJ57" s="429">
        <v>0</v>
      </c>
      <c r="AK57" s="429">
        <v>0</v>
      </c>
      <c r="AL57" s="429"/>
      <c r="AM57" s="429">
        <f t="shared" si="17"/>
        <v>480.54500000000002</v>
      </c>
      <c r="AN57" s="429">
        <f t="shared" si="17"/>
        <v>368.29</v>
      </c>
      <c r="AO57" s="429">
        <f t="shared" si="17"/>
        <v>3525.3588888888889</v>
      </c>
      <c r="AP57" s="430">
        <f t="shared" si="5"/>
        <v>9.5722362510219909</v>
      </c>
    </row>
    <row r="58" spans="1:50" ht="15.75">
      <c r="A58" s="364">
        <v>5</v>
      </c>
      <c r="B58" s="364" t="s">
        <v>205</v>
      </c>
      <c r="C58" s="454">
        <v>17.079999999999998</v>
      </c>
      <c r="D58" s="429">
        <v>98.95</v>
      </c>
      <c r="E58" s="429">
        <v>619.92499999999995</v>
      </c>
      <c r="F58" s="430">
        <f t="shared" si="6"/>
        <v>6.2650328448711461</v>
      </c>
      <c r="G58" s="429">
        <v>287</v>
      </c>
      <c r="H58" s="429">
        <v>230</v>
      </c>
      <c r="I58" s="429">
        <v>2300</v>
      </c>
      <c r="J58" s="430">
        <f t="shared" si="2"/>
        <v>10</v>
      </c>
      <c r="K58" s="429">
        <v>30.15</v>
      </c>
      <c r="L58" s="429">
        <v>25</v>
      </c>
      <c r="M58" s="429">
        <v>237.5</v>
      </c>
      <c r="N58" s="430">
        <f t="shared" si="0"/>
        <v>9.5</v>
      </c>
      <c r="O58" s="429">
        <v>25.125</v>
      </c>
      <c r="P58" s="429">
        <v>25</v>
      </c>
      <c r="Q58" s="429">
        <v>150</v>
      </c>
      <c r="R58" s="430">
        <f t="shared" si="3"/>
        <v>6</v>
      </c>
      <c r="S58" s="429">
        <v>8.0399999999999991</v>
      </c>
      <c r="T58" s="429">
        <v>3.5175000000000001</v>
      </c>
      <c r="U58" s="429">
        <v>28.14</v>
      </c>
      <c r="V58" s="430">
        <f t="shared" si="4"/>
        <v>8</v>
      </c>
      <c r="W58" s="429">
        <v>3.0150000000000001</v>
      </c>
      <c r="X58" s="429">
        <v>1.0049999999999999</v>
      </c>
      <c r="Y58" s="429">
        <v>9.0449999999999982</v>
      </c>
      <c r="Z58" s="430">
        <f t="shared" ref="Z58:Z63" si="18">Y58/X58</f>
        <v>9</v>
      </c>
      <c r="AA58" s="429">
        <v>0</v>
      </c>
      <c r="AB58" s="429">
        <v>0</v>
      </c>
      <c r="AC58" s="429">
        <v>0</v>
      </c>
      <c r="AD58" s="430"/>
      <c r="AE58" s="429">
        <v>0</v>
      </c>
      <c r="AF58" s="429">
        <v>0</v>
      </c>
      <c r="AG58" s="429">
        <v>0</v>
      </c>
      <c r="AH58" s="430"/>
      <c r="AI58" s="429">
        <v>0</v>
      </c>
      <c r="AJ58" s="429">
        <v>0</v>
      </c>
      <c r="AK58" s="429">
        <v>0</v>
      </c>
      <c r="AL58" s="429"/>
      <c r="AM58" s="429">
        <f t="shared" si="17"/>
        <v>370.40999999999997</v>
      </c>
      <c r="AN58" s="429">
        <f t="shared" si="17"/>
        <v>383.47249999999997</v>
      </c>
      <c r="AO58" s="429">
        <f t="shared" si="17"/>
        <v>3344.6099999999997</v>
      </c>
      <c r="AP58" s="430">
        <f>AO58/AN58</f>
        <v>8.721903135166146</v>
      </c>
    </row>
    <row r="59" spans="1:50" ht="15.75">
      <c r="A59" s="364">
        <v>5</v>
      </c>
      <c r="B59" s="364" t="s">
        <v>278</v>
      </c>
      <c r="C59" s="454">
        <v>142.71</v>
      </c>
      <c r="D59" s="429">
        <v>89.25</v>
      </c>
      <c r="E59" s="429">
        <v>372.75</v>
      </c>
      <c r="F59" s="430">
        <f t="shared" si="6"/>
        <v>4.1764705882352944</v>
      </c>
      <c r="G59" s="429">
        <v>52.5</v>
      </c>
      <c r="H59" s="429">
        <v>31.25</v>
      </c>
      <c r="I59" s="429">
        <v>419.375</v>
      </c>
      <c r="J59" s="430">
        <f t="shared" si="2"/>
        <v>13.42</v>
      </c>
      <c r="K59" s="429">
        <v>67.334999999999994</v>
      </c>
      <c r="L59" s="429">
        <v>51.25</v>
      </c>
      <c r="M59" s="429">
        <v>346.45000000000005</v>
      </c>
      <c r="N59" s="430">
        <f t="shared" si="0"/>
        <v>6.7600000000000007</v>
      </c>
      <c r="O59" s="429">
        <v>25.125</v>
      </c>
      <c r="P59" s="429">
        <v>25</v>
      </c>
      <c r="Q59" s="429">
        <v>447.23684210526312</v>
      </c>
      <c r="R59" s="430">
        <f t="shared" si="3"/>
        <v>17.889473684210525</v>
      </c>
      <c r="S59" s="429">
        <v>20.100000000000001</v>
      </c>
      <c r="T59" s="429">
        <v>17.085000000000001</v>
      </c>
      <c r="U59" s="429">
        <v>200.89950000000002</v>
      </c>
      <c r="V59" s="430">
        <f t="shared" si="4"/>
        <v>11.758823529411766</v>
      </c>
      <c r="W59" s="429">
        <v>5.0250000000000004</v>
      </c>
      <c r="X59" s="429">
        <v>4.0199999999999996</v>
      </c>
      <c r="Y59" s="429">
        <v>50.772599999999997</v>
      </c>
      <c r="Z59" s="430">
        <f t="shared" si="18"/>
        <v>12.63</v>
      </c>
      <c r="AA59" s="429">
        <v>0</v>
      </c>
      <c r="AB59" s="429">
        <v>0</v>
      </c>
      <c r="AC59" s="429">
        <v>0</v>
      </c>
      <c r="AD59" s="430"/>
      <c r="AE59" s="429">
        <v>0</v>
      </c>
      <c r="AF59" s="429">
        <v>0</v>
      </c>
      <c r="AG59" s="429">
        <v>0</v>
      </c>
      <c r="AH59" s="430"/>
      <c r="AI59" s="429">
        <v>0</v>
      </c>
      <c r="AJ59" s="429">
        <v>0</v>
      </c>
      <c r="AK59" s="429">
        <v>0</v>
      </c>
      <c r="AL59" s="429"/>
      <c r="AM59" s="429">
        <f t="shared" si="17"/>
        <v>312.79499999999996</v>
      </c>
      <c r="AN59" s="429">
        <f t="shared" si="17"/>
        <v>217.85500000000002</v>
      </c>
      <c r="AO59" s="429">
        <f t="shared" si="17"/>
        <v>1837.4839421052632</v>
      </c>
      <c r="AP59" s="430">
        <f>AO59/AN59</f>
        <v>8.4344354827993993</v>
      </c>
    </row>
    <row r="60" spans="1:50" ht="15.75">
      <c r="A60" s="364">
        <v>5</v>
      </c>
      <c r="B60" s="364" t="s">
        <v>514</v>
      </c>
      <c r="C60" s="454">
        <v>381.89499999999998</v>
      </c>
      <c r="D60" s="429">
        <v>247.23</v>
      </c>
      <c r="E60" s="429">
        <v>1977.84</v>
      </c>
      <c r="F60" s="430">
        <f t="shared" si="6"/>
        <v>8</v>
      </c>
      <c r="G60" s="429">
        <v>300.3</v>
      </c>
      <c r="H60" s="429">
        <v>202.40000000000003</v>
      </c>
      <c r="I60" s="429">
        <v>4209</v>
      </c>
      <c r="J60" s="430">
        <f t="shared" si="2"/>
        <v>20.795454545454543</v>
      </c>
      <c r="K60" s="429">
        <v>6.3</v>
      </c>
      <c r="L60" s="429">
        <v>6.03</v>
      </c>
      <c r="M60" s="429">
        <v>42.210000000000008</v>
      </c>
      <c r="N60" s="430">
        <f t="shared" si="0"/>
        <v>7.0000000000000009</v>
      </c>
      <c r="O60" s="429">
        <v>13.75</v>
      </c>
      <c r="P60" s="429">
        <v>12.5625</v>
      </c>
      <c r="Q60" s="429">
        <v>125.625</v>
      </c>
      <c r="R60" s="430">
        <f t="shared" si="3"/>
        <v>10</v>
      </c>
      <c r="S60" s="429">
        <v>37.200000000000003</v>
      </c>
      <c r="T60" s="429">
        <v>31.355999999999998</v>
      </c>
      <c r="U60" s="429">
        <v>307.53000000000003</v>
      </c>
      <c r="V60" s="430">
        <f t="shared" si="4"/>
        <v>9.8076923076923084</v>
      </c>
      <c r="W60" s="429">
        <v>16</v>
      </c>
      <c r="X60" s="429">
        <v>14</v>
      </c>
      <c r="Y60" s="429">
        <v>76.72</v>
      </c>
      <c r="Z60" s="430">
        <f t="shared" si="18"/>
        <v>5.4799999999999995</v>
      </c>
      <c r="AA60" s="429">
        <v>161.39999999999998</v>
      </c>
      <c r="AB60" s="429">
        <v>90</v>
      </c>
      <c r="AC60" s="429">
        <v>805.26315789473688</v>
      </c>
      <c r="AD60" s="430">
        <f t="shared" si="16"/>
        <v>8.9473684210526319</v>
      </c>
      <c r="AE60" s="429">
        <v>0</v>
      </c>
      <c r="AF60" s="429">
        <v>0</v>
      </c>
      <c r="AG60" s="429">
        <v>0</v>
      </c>
      <c r="AH60" s="430"/>
      <c r="AI60" s="429">
        <v>0</v>
      </c>
      <c r="AJ60" s="429">
        <v>0</v>
      </c>
      <c r="AK60" s="429">
        <v>0</v>
      </c>
      <c r="AL60" s="429"/>
      <c r="AM60" s="429">
        <f t="shared" si="17"/>
        <v>916.84500000000003</v>
      </c>
      <c r="AN60" s="429">
        <f t="shared" si="17"/>
        <v>603.57850000000008</v>
      </c>
      <c r="AO60" s="429">
        <f t="shared" si="17"/>
        <v>7544.1881578947368</v>
      </c>
      <c r="AP60" s="430">
        <f t="shared" si="5"/>
        <v>12.499100212971031</v>
      </c>
    </row>
    <row r="61" spans="1:50" ht="15.75">
      <c r="A61" s="364">
        <v>5</v>
      </c>
      <c r="B61" s="364" t="s">
        <v>515</v>
      </c>
      <c r="C61" s="454">
        <v>544.85</v>
      </c>
      <c r="D61" s="429">
        <v>374.125</v>
      </c>
      <c r="E61" s="429">
        <v>3367.125</v>
      </c>
      <c r="F61" s="430">
        <f t="shared" si="6"/>
        <v>9</v>
      </c>
      <c r="G61" s="429">
        <v>682.58749999999998</v>
      </c>
      <c r="H61" s="429">
        <v>675.99</v>
      </c>
      <c r="I61" s="429">
        <v>15042.3</v>
      </c>
      <c r="J61" s="430">
        <f t="shared" si="2"/>
        <v>22.252252252252251</v>
      </c>
      <c r="K61" s="429">
        <v>18.899999999999999</v>
      </c>
      <c r="L61" s="429">
        <v>16.079999999999998</v>
      </c>
      <c r="M61" s="429">
        <v>179.89499999999998</v>
      </c>
      <c r="N61" s="430">
        <f t="shared" si="0"/>
        <v>11.1875</v>
      </c>
      <c r="O61" s="429">
        <v>73.5</v>
      </c>
      <c r="P61" s="429">
        <v>56.25</v>
      </c>
      <c r="Q61" s="429">
        <v>816.25</v>
      </c>
      <c r="R61" s="430">
        <f t="shared" si="3"/>
        <v>14.511111111111111</v>
      </c>
      <c r="S61" s="429">
        <v>25.125</v>
      </c>
      <c r="T61" s="429">
        <v>23.114999999999998</v>
      </c>
      <c r="U61" s="429">
        <v>684.40499999999997</v>
      </c>
      <c r="V61" s="430">
        <f t="shared" si="4"/>
        <v>29.608695652173914</v>
      </c>
      <c r="W61" s="429">
        <v>12</v>
      </c>
      <c r="X61" s="429">
        <v>10</v>
      </c>
      <c r="Y61" s="429">
        <v>148.75</v>
      </c>
      <c r="Z61" s="430">
        <f t="shared" si="18"/>
        <v>14.875</v>
      </c>
      <c r="AA61" s="429">
        <v>212</v>
      </c>
      <c r="AB61" s="429">
        <v>200</v>
      </c>
      <c r="AC61" s="429">
        <v>1400</v>
      </c>
      <c r="AD61" s="430">
        <f t="shared" si="16"/>
        <v>7</v>
      </c>
      <c r="AE61" s="429">
        <v>0</v>
      </c>
      <c r="AF61" s="429">
        <v>0</v>
      </c>
      <c r="AG61" s="429">
        <v>0</v>
      </c>
      <c r="AH61" s="430"/>
      <c r="AI61" s="429">
        <v>0</v>
      </c>
      <c r="AJ61" s="429">
        <v>0</v>
      </c>
      <c r="AK61" s="429">
        <v>0</v>
      </c>
      <c r="AL61" s="429"/>
      <c r="AM61" s="429">
        <f t="shared" si="17"/>
        <v>1568.9625000000001</v>
      </c>
      <c r="AN61" s="429">
        <f t="shared" si="17"/>
        <v>1355.56</v>
      </c>
      <c r="AO61" s="429">
        <f t="shared" si="17"/>
        <v>21638.724999999999</v>
      </c>
      <c r="AP61" s="430">
        <f t="shared" si="5"/>
        <v>15.962941514945852</v>
      </c>
    </row>
    <row r="62" spans="1:50" ht="15.75">
      <c r="A62" s="364">
        <v>5</v>
      </c>
      <c r="B62" s="364" t="s">
        <v>170</v>
      </c>
      <c r="C62" s="454">
        <v>954.75</v>
      </c>
      <c r="D62" s="429">
        <v>743.7</v>
      </c>
      <c r="E62" s="429">
        <v>6994.8</v>
      </c>
      <c r="F62" s="430">
        <f t="shared" si="6"/>
        <v>9.4054054054054053</v>
      </c>
      <c r="G62" s="429">
        <v>84</v>
      </c>
      <c r="H62" s="429">
        <v>73.5</v>
      </c>
      <c r="I62" s="429">
        <v>882</v>
      </c>
      <c r="J62" s="430">
        <f t="shared" si="2"/>
        <v>12</v>
      </c>
      <c r="K62" s="429">
        <v>36.75</v>
      </c>
      <c r="L62" s="429">
        <v>30.75</v>
      </c>
      <c r="M62" s="429">
        <v>215.25</v>
      </c>
      <c r="N62" s="430">
        <f t="shared" si="0"/>
        <v>7</v>
      </c>
      <c r="O62" s="429">
        <v>10.050000000000001</v>
      </c>
      <c r="P62" s="429">
        <v>10</v>
      </c>
      <c r="Q62" s="429">
        <v>110</v>
      </c>
      <c r="R62" s="430">
        <f t="shared" si="3"/>
        <v>11</v>
      </c>
      <c r="S62" s="429">
        <v>36</v>
      </c>
      <c r="T62" s="429">
        <v>35.174999999999997</v>
      </c>
      <c r="U62" s="429">
        <v>351.75</v>
      </c>
      <c r="V62" s="430">
        <f t="shared" si="4"/>
        <v>10</v>
      </c>
      <c r="W62" s="429">
        <v>11</v>
      </c>
      <c r="X62" s="429">
        <v>10</v>
      </c>
      <c r="Y62" s="429">
        <v>107.14285714285714</v>
      </c>
      <c r="Z62" s="430">
        <f t="shared" si="18"/>
        <v>10.714285714285714</v>
      </c>
      <c r="AA62" s="429">
        <v>42</v>
      </c>
      <c r="AB62" s="429">
        <v>20</v>
      </c>
      <c r="AC62" s="429">
        <v>160</v>
      </c>
      <c r="AD62" s="430">
        <f>AC62/AB62</f>
        <v>8</v>
      </c>
      <c r="AE62" s="429">
        <v>0</v>
      </c>
      <c r="AF62" s="429">
        <v>0</v>
      </c>
      <c r="AG62" s="429">
        <v>0</v>
      </c>
      <c r="AH62" s="430"/>
      <c r="AI62" s="429">
        <v>0</v>
      </c>
      <c r="AJ62" s="429">
        <v>0</v>
      </c>
      <c r="AK62" s="429">
        <v>0</v>
      </c>
      <c r="AL62" s="429"/>
      <c r="AM62" s="429">
        <f t="shared" si="17"/>
        <v>1174.55</v>
      </c>
      <c r="AN62" s="429">
        <f t="shared" si="17"/>
        <v>923.125</v>
      </c>
      <c r="AO62" s="429">
        <f t="shared" si="17"/>
        <v>8820.942857142858</v>
      </c>
      <c r="AP62" s="430">
        <f>AO62/AN62</f>
        <v>9.5555237450430415</v>
      </c>
    </row>
    <row r="63" spans="1:50" ht="15.75">
      <c r="A63" s="364">
        <v>5</v>
      </c>
      <c r="B63" s="364" t="s">
        <v>171</v>
      </c>
      <c r="C63" s="454">
        <v>930.38</v>
      </c>
      <c r="D63" s="429">
        <v>869.32500000000005</v>
      </c>
      <c r="E63" s="429">
        <v>8190.75</v>
      </c>
      <c r="F63" s="430">
        <f t="shared" si="6"/>
        <v>9.4219653179190743</v>
      </c>
      <c r="G63" s="429">
        <v>710.5</v>
      </c>
      <c r="H63" s="429">
        <v>645</v>
      </c>
      <c r="I63" s="429">
        <v>7740</v>
      </c>
      <c r="J63" s="430">
        <f t="shared" si="2"/>
        <v>12</v>
      </c>
      <c r="K63" s="429">
        <v>55.65</v>
      </c>
      <c r="L63" s="429">
        <v>44.85</v>
      </c>
      <c r="M63" s="429">
        <v>500.25</v>
      </c>
      <c r="N63" s="430">
        <f t="shared" si="0"/>
        <v>11.153846153846153</v>
      </c>
      <c r="O63" s="429">
        <v>48.174999999999997</v>
      </c>
      <c r="P63" s="429">
        <v>45</v>
      </c>
      <c r="Q63" s="429">
        <v>535.26315789473688</v>
      </c>
      <c r="R63" s="430">
        <f t="shared" si="3"/>
        <v>11.894736842105264</v>
      </c>
      <c r="S63" s="429">
        <v>78</v>
      </c>
      <c r="T63" s="429">
        <v>58</v>
      </c>
      <c r="U63" s="429">
        <v>671.74545454545455</v>
      </c>
      <c r="V63" s="430">
        <f t="shared" si="4"/>
        <v>11.581818181818182</v>
      </c>
      <c r="W63" s="429">
        <v>9</v>
      </c>
      <c r="X63" s="429">
        <v>7</v>
      </c>
      <c r="Y63" s="429">
        <v>100.33333333333334</v>
      </c>
      <c r="Z63" s="430">
        <f t="shared" si="18"/>
        <v>14.333333333333334</v>
      </c>
      <c r="AA63" s="429">
        <v>129</v>
      </c>
      <c r="AB63" s="429">
        <v>118</v>
      </c>
      <c r="AC63" s="429">
        <v>826</v>
      </c>
      <c r="AD63" s="430">
        <f>AC63/AB63</f>
        <v>7</v>
      </c>
      <c r="AE63" s="429">
        <v>0</v>
      </c>
      <c r="AF63" s="429">
        <v>0</v>
      </c>
      <c r="AG63" s="429">
        <v>0</v>
      </c>
      <c r="AH63" s="430"/>
      <c r="AI63" s="429">
        <v>0</v>
      </c>
      <c r="AJ63" s="429">
        <v>0</v>
      </c>
      <c r="AK63" s="429">
        <v>0</v>
      </c>
      <c r="AL63" s="429"/>
      <c r="AM63" s="429">
        <f t="shared" si="17"/>
        <v>1960.7049999999999</v>
      </c>
      <c r="AN63" s="429">
        <f t="shared" si="17"/>
        <v>1787.1750000000002</v>
      </c>
      <c r="AO63" s="429">
        <f t="shared" si="17"/>
        <v>18564.341945773525</v>
      </c>
      <c r="AP63" s="430">
        <f>AO63/AN63</f>
        <v>10.387534486423279</v>
      </c>
    </row>
    <row r="64" spans="1:50" ht="15.75">
      <c r="A64" s="364">
        <v>5</v>
      </c>
      <c r="B64" s="364" t="s">
        <v>516</v>
      </c>
      <c r="C64" s="454">
        <v>82.812000000000012</v>
      </c>
      <c r="D64" s="429">
        <v>10.050000000000001</v>
      </c>
      <c r="E64" s="429">
        <v>62.31</v>
      </c>
      <c r="F64" s="430">
        <f t="shared" si="6"/>
        <v>6.2</v>
      </c>
      <c r="G64" s="429">
        <v>17.587499999999999</v>
      </c>
      <c r="H64" s="429">
        <v>12.074999999999999</v>
      </c>
      <c r="I64" s="429">
        <v>132.82499999999999</v>
      </c>
      <c r="J64" s="430">
        <f t="shared" si="2"/>
        <v>11</v>
      </c>
      <c r="K64" s="429">
        <v>2.875</v>
      </c>
      <c r="L64" s="429">
        <v>1.25</v>
      </c>
      <c r="M64" s="429">
        <v>8.875</v>
      </c>
      <c r="N64" s="430">
        <f t="shared" si="0"/>
        <v>7.1</v>
      </c>
      <c r="O64" s="429">
        <v>8.6832000000000011</v>
      </c>
      <c r="P64" s="429">
        <v>7.6782000000000021</v>
      </c>
      <c r="Q64" s="429">
        <v>96.560399999999987</v>
      </c>
      <c r="R64" s="430">
        <f t="shared" si="3"/>
        <v>12.575916230366486</v>
      </c>
      <c r="S64" s="429">
        <v>2.4120000000000004</v>
      </c>
      <c r="T64" s="429">
        <v>1.5276000000000001</v>
      </c>
      <c r="U64" s="429">
        <v>14.914200000000001</v>
      </c>
      <c r="V64" s="430">
        <f t="shared" si="4"/>
        <v>9.7631578947368425</v>
      </c>
      <c r="W64" s="429">
        <v>0</v>
      </c>
      <c r="X64" s="429">
        <v>0</v>
      </c>
      <c r="Y64" s="429">
        <v>0</v>
      </c>
      <c r="Z64" s="429"/>
      <c r="AA64" s="429">
        <v>0</v>
      </c>
      <c r="AB64" s="429">
        <v>0</v>
      </c>
      <c r="AC64" s="429">
        <v>0</v>
      </c>
      <c r="AD64" s="430"/>
      <c r="AE64" s="429">
        <v>0</v>
      </c>
      <c r="AF64" s="429">
        <v>0</v>
      </c>
      <c r="AG64" s="429">
        <v>0</v>
      </c>
      <c r="AH64" s="430"/>
      <c r="AI64" s="429">
        <v>0</v>
      </c>
      <c r="AJ64" s="429">
        <v>0</v>
      </c>
      <c r="AK64" s="429">
        <v>0</v>
      </c>
      <c r="AL64" s="429"/>
      <c r="AM64" s="429">
        <f t="shared" si="17"/>
        <v>114.36970000000001</v>
      </c>
      <c r="AN64" s="429">
        <f t="shared" si="17"/>
        <v>32.580799999999996</v>
      </c>
      <c r="AO64" s="429">
        <f t="shared" si="17"/>
        <v>315.4846</v>
      </c>
      <c r="AP64" s="430">
        <f>AO64/AN64</f>
        <v>9.6831446741639251</v>
      </c>
    </row>
    <row r="65" spans="1:50" ht="15.75">
      <c r="A65" s="364">
        <v>5</v>
      </c>
      <c r="B65" s="364" t="s">
        <v>169</v>
      </c>
      <c r="C65" s="454">
        <v>2206</v>
      </c>
      <c r="D65" s="429">
        <v>2110.5</v>
      </c>
      <c r="E65" s="429">
        <v>12663</v>
      </c>
      <c r="F65" s="430">
        <f t="shared" si="6"/>
        <v>6</v>
      </c>
      <c r="G65" s="429">
        <v>273</v>
      </c>
      <c r="H65" s="429">
        <v>252</v>
      </c>
      <c r="I65" s="429">
        <v>3024</v>
      </c>
      <c r="J65" s="430">
        <f t="shared" si="2"/>
        <v>12</v>
      </c>
      <c r="K65" s="429">
        <v>44.1</v>
      </c>
      <c r="L65" s="429">
        <v>42.21</v>
      </c>
      <c r="M65" s="429">
        <v>253.26</v>
      </c>
      <c r="N65" s="430">
        <f t="shared" si="0"/>
        <v>6</v>
      </c>
      <c r="O65" s="429">
        <v>85.075000000000003</v>
      </c>
      <c r="P65" s="429">
        <v>82.5</v>
      </c>
      <c r="Q65" s="429">
        <v>996.25</v>
      </c>
      <c r="R65" s="430">
        <f t="shared" si="3"/>
        <v>12.075757575757576</v>
      </c>
      <c r="S65" s="429">
        <v>156</v>
      </c>
      <c r="T65" s="429">
        <v>150.75</v>
      </c>
      <c r="U65" s="429">
        <v>1281.375</v>
      </c>
      <c r="V65" s="430">
        <f t="shared" si="4"/>
        <v>8.5</v>
      </c>
      <c r="W65" s="429">
        <v>10</v>
      </c>
      <c r="X65" s="429">
        <v>9</v>
      </c>
      <c r="Y65" s="429">
        <v>133.5</v>
      </c>
      <c r="Z65" s="430">
        <f>Y65/X65</f>
        <v>14.833333333333334</v>
      </c>
      <c r="AA65" s="429">
        <v>248</v>
      </c>
      <c r="AB65" s="429">
        <v>140</v>
      </c>
      <c r="AC65" s="429">
        <v>980</v>
      </c>
      <c r="AD65" s="430">
        <f>AC65/AB65</f>
        <v>7</v>
      </c>
      <c r="AE65" s="429">
        <v>0</v>
      </c>
      <c r="AF65" s="429">
        <v>0</v>
      </c>
      <c r="AG65" s="429">
        <v>0</v>
      </c>
      <c r="AH65" s="430"/>
      <c r="AI65" s="429">
        <v>0</v>
      </c>
      <c r="AJ65" s="429">
        <v>0</v>
      </c>
      <c r="AK65" s="429">
        <v>0</v>
      </c>
      <c r="AL65" s="429"/>
      <c r="AM65" s="429">
        <f t="shared" si="17"/>
        <v>3022.1750000000002</v>
      </c>
      <c r="AN65" s="429">
        <f t="shared" si="17"/>
        <v>2786.96</v>
      </c>
      <c r="AO65" s="429">
        <f t="shared" si="17"/>
        <v>19331.385000000002</v>
      </c>
      <c r="AP65" s="430">
        <f>AO65/AN65</f>
        <v>6.9363697362000183</v>
      </c>
    </row>
    <row r="66" spans="1:50" ht="15.75">
      <c r="A66" s="364">
        <v>5</v>
      </c>
      <c r="B66" s="364" t="s">
        <v>517</v>
      </c>
      <c r="C66" s="454">
        <v>1481</v>
      </c>
      <c r="D66" s="429">
        <v>1216.05</v>
      </c>
      <c r="E66" s="429">
        <v>10944.449999999999</v>
      </c>
      <c r="F66" s="430">
        <f t="shared" si="6"/>
        <v>9</v>
      </c>
      <c r="G66" s="429">
        <v>171.17500000000001</v>
      </c>
      <c r="H66" s="429">
        <v>162.75</v>
      </c>
      <c r="I66" s="429">
        <v>2653.3500000000004</v>
      </c>
      <c r="J66" s="430">
        <f t="shared" si="2"/>
        <v>16.303225806451614</v>
      </c>
      <c r="K66" s="429">
        <v>92.25</v>
      </c>
      <c r="L66" s="429">
        <v>89.174999999999997</v>
      </c>
      <c r="M66" s="429">
        <v>757.98749999999995</v>
      </c>
      <c r="N66" s="430">
        <f t="shared" si="0"/>
        <v>8.5</v>
      </c>
      <c r="O66" s="429">
        <v>5.0250000000000004</v>
      </c>
      <c r="P66" s="429">
        <v>5.0250000000000004</v>
      </c>
      <c r="Q66" s="429">
        <v>60.300000000000004</v>
      </c>
      <c r="R66" s="430">
        <f t="shared" si="3"/>
        <v>12</v>
      </c>
      <c r="S66" s="429">
        <v>127</v>
      </c>
      <c r="T66" s="429">
        <v>125.625</v>
      </c>
      <c r="U66" s="429">
        <v>1381.875</v>
      </c>
      <c r="V66" s="430">
        <f t="shared" si="4"/>
        <v>11</v>
      </c>
      <c r="W66" s="429">
        <v>10.050000000000001</v>
      </c>
      <c r="X66" s="429">
        <v>9</v>
      </c>
      <c r="Y66" s="429">
        <v>138.85714285714286</v>
      </c>
      <c r="Z66" s="430">
        <f>Y66/X66</f>
        <v>15.428571428571429</v>
      </c>
      <c r="AA66" s="429">
        <v>115</v>
      </c>
      <c r="AB66" s="429">
        <v>110.55</v>
      </c>
      <c r="AC66" s="429">
        <v>773.85</v>
      </c>
      <c r="AD66" s="430">
        <f t="shared" si="16"/>
        <v>7</v>
      </c>
      <c r="AE66" s="429">
        <v>0</v>
      </c>
      <c r="AF66" s="429">
        <v>0</v>
      </c>
      <c r="AG66" s="429">
        <v>0</v>
      </c>
      <c r="AH66" s="430"/>
      <c r="AI66" s="429">
        <v>0</v>
      </c>
      <c r="AJ66" s="429">
        <v>0</v>
      </c>
      <c r="AK66" s="429">
        <v>0</v>
      </c>
      <c r="AL66" s="429"/>
      <c r="AM66" s="429">
        <f t="shared" si="17"/>
        <v>2001.5</v>
      </c>
      <c r="AN66" s="429">
        <f t="shared" si="17"/>
        <v>1718.175</v>
      </c>
      <c r="AO66" s="429">
        <f t="shared" si="17"/>
        <v>16710.669642857141</v>
      </c>
      <c r="AP66" s="430">
        <f t="shared" si="5"/>
        <v>9.7258251591701317</v>
      </c>
    </row>
    <row r="67" spans="1:50" s="458" customFormat="1" ht="15.75">
      <c r="A67" s="372"/>
      <c r="B67" s="387" t="s">
        <v>518</v>
      </c>
      <c r="C67" s="456">
        <f>SUM(C55:C66)</f>
        <v>7069.5969999999998</v>
      </c>
      <c r="D67" s="433">
        <f>SUM(D55:D66)</f>
        <v>5980.7300000000005</v>
      </c>
      <c r="E67" s="433">
        <f>SUM(E55:E66)</f>
        <v>46364.42</v>
      </c>
      <c r="F67" s="457">
        <f t="shared" si="6"/>
        <v>7.7523011404962263</v>
      </c>
      <c r="G67" s="433">
        <f>SUM(G55:G66)</f>
        <v>2824.2050000000004</v>
      </c>
      <c r="H67" s="433">
        <f>SUM(H55:H66)</f>
        <v>2512.0299999999997</v>
      </c>
      <c r="I67" s="433">
        <f>SUM(I55:I66)</f>
        <v>39365.369999999995</v>
      </c>
      <c r="J67" s="457">
        <f t="shared" si="2"/>
        <v>15.670740397208633</v>
      </c>
      <c r="K67" s="433">
        <f>SUM(K55:K66)</f>
        <v>498.69499999999999</v>
      </c>
      <c r="L67" s="433">
        <f>SUM(L55:L66)</f>
        <v>426.76500000000004</v>
      </c>
      <c r="M67" s="433">
        <f>SUM(M55:M66)</f>
        <v>3842.2975000000006</v>
      </c>
      <c r="N67" s="457">
        <f t="shared" si="0"/>
        <v>9.0033097840732026</v>
      </c>
      <c r="O67" s="433">
        <f>SUM(O55:O66)</f>
        <v>326.66819999999996</v>
      </c>
      <c r="P67" s="433">
        <f>SUM(P55:P66)</f>
        <v>300.01569999999998</v>
      </c>
      <c r="Q67" s="433">
        <f>SUM(Q55:Q66)</f>
        <v>3737.1853999999998</v>
      </c>
      <c r="R67" s="457">
        <f t="shared" si="3"/>
        <v>12.456632769551726</v>
      </c>
      <c r="S67" s="433">
        <f>SUM(S55:S66)</f>
        <v>581.87699999999995</v>
      </c>
      <c r="T67" s="433">
        <f>SUM(T55:T66)</f>
        <v>520.15110000000004</v>
      </c>
      <c r="U67" s="433">
        <f>SUM(U55:U66)</f>
        <v>5764.7941545454551</v>
      </c>
      <c r="V67" s="457">
        <f t="shared" si="4"/>
        <v>11.082922163474141</v>
      </c>
      <c r="W67" s="433">
        <f>SUM(W55:W66)</f>
        <v>103.08999999999999</v>
      </c>
      <c r="X67" s="433">
        <f>SUM(X55:X66)</f>
        <v>88.025000000000006</v>
      </c>
      <c r="Y67" s="433">
        <f>SUM(Y55:Y66)</f>
        <v>1086.1531913978495</v>
      </c>
      <c r="Z67" s="457">
        <f>Y67/X67</f>
        <v>12.339144463480254</v>
      </c>
      <c r="AA67" s="433">
        <f>SUM(AA55:AA66)</f>
        <v>1467.4</v>
      </c>
      <c r="AB67" s="433">
        <f>SUM(AB55:AB66)</f>
        <v>823.55</v>
      </c>
      <c r="AC67" s="433">
        <f>SUM(AC55:AC66)</f>
        <v>5853.0020467836257</v>
      </c>
      <c r="AD67" s="457">
        <f t="shared" si="16"/>
        <v>7.1070390951170248</v>
      </c>
      <c r="AE67" s="433">
        <f>SUM(AE43:AE66)</f>
        <v>0</v>
      </c>
      <c r="AF67" s="433">
        <f>SUM(AF43:AF66)</f>
        <v>0</v>
      </c>
      <c r="AG67" s="433">
        <f>SUM(AG43:AG66)</f>
        <v>0</v>
      </c>
      <c r="AH67" s="457"/>
      <c r="AI67" s="433">
        <f>SUM(AI43:AI66)</f>
        <v>0</v>
      </c>
      <c r="AJ67" s="433">
        <f>SUM(AJ43:AJ66)</f>
        <v>0</v>
      </c>
      <c r="AK67" s="433">
        <f>SUM(AK43:AK66)</f>
        <v>0</v>
      </c>
      <c r="AL67" s="433"/>
      <c r="AM67" s="433">
        <f>SUM(AM55:AM66)</f>
        <v>12871.532200000001</v>
      </c>
      <c r="AN67" s="433">
        <f>SUM(AN55:AN66)</f>
        <v>10651.266799999999</v>
      </c>
      <c r="AO67" s="433">
        <f>SUM(AO55:AO66)</f>
        <v>106013.22229272693</v>
      </c>
      <c r="AP67" s="457">
        <f t="shared" si="5"/>
        <v>9.9531092670335646</v>
      </c>
      <c r="AQ67" s="412"/>
      <c r="AR67" s="412"/>
      <c r="AS67" s="412"/>
      <c r="AT67" s="412"/>
      <c r="AU67" s="412"/>
      <c r="AV67" s="412"/>
      <c r="AW67" s="412"/>
      <c r="AX67" s="412"/>
    </row>
    <row r="68" spans="1:50" ht="15.75">
      <c r="A68" s="364" t="s">
        <v>80</v>
      </c>
      <c r="B68" s="364" t="s">
        <v>287</v>
      </c>
      <c r="C68" s="454"/>
      <c r="D68" s="429"/>
      <c r="E68" s="429"/>
      <c r="F68" s="430"/>
      <c r="G68" s="429">
        <v>0</v>
      </c>
      <c r="H68" s="429">
        <v>0</v>
      </c>
      <c r="I68" s="429">
        <v>0</v>
      </c>
      <c r="J68" s="430" t="e">
        <f t="shared" si="2"/>
        <v>#DIV/0!</v>
      </c>
      <c r="K68" s="429">
        <v>25.125</v>
      </c>
      <c r="L68" s="429">
        <v>19.094999999999999</v>
      </c>
      <c r="M68" s="429">
        <v>153.76499999999999</v>
      </c>
      <c r="N68" s="430">
        <f t="shared" si="0"/>
        <v>8.0526315789473681</v>
      </c>
      <c r="O68" s="429">
        <v>0</v>
      </c>
      <c r="P68" s="429">
        <v>0</v>
      </c>
      <c r="Q68" s="429">
        <v>0</v>
      </c>
      <c r="R68" s="430" t="e">
        <f t="shared" si="3"/>
        <v>#DIV/0!</v>
      </c>
      <c r="S68" s="429">
        <v>0</v>
      </c>
      <c r="T68" s="429">
        <v>0</v>
      </c>
      <c r="U68" s="429">
        <v>0</v>
      </c>
      <c r="V68" s="430"/>
      <c r="W68" s="429">
        <v>0</v>
      </c>
      <c r="X68" s="429">
        <v>0</v>
      </c>
      <c r="Y68" s="429">
        <v>0</v>
      </c>
      <c r="Z68" s="429"/>
      <c r="AA68" s="429">
        <v>4.0199999999999996</v>
      </c>
      <c r="AB68" s="429">
        <v>0</v>
      </c>
      <c r="AC68" s="429">
        <v>0</v>
      </c>
      <c r="AD68" s="430"/>
      <c r="AE68" s="429">
        <v>0</v>
      </c>
      <c r="AF68" s="429">
        <v>0</v>
      </c>
      <c r="AG68" s="429">
        <v>0</v>
      </c>
      <c r="AH68" s="430"/>
      <c r="AI68" s="429">
        <v>0</v>
      </c>
      <c r="AJ68" s="429">
        <v>0</v>
      </c>
      <c r="AK68" s="429">
        <v>0</v>
      </c>
      <c r="AL68" s="429"/>
      <c r="AM68" s="429">
        <f t="shared" ref="AM68:AO77" si="19">AI68+AE68+AA68+W68+S68+O68+K68+G68+C68</f>
        <v>29.145</v>
      </c>
      <c r="AN68" s="429">
        <f t="shared" si="19"/>
        <v>19.094999999999999</v>
      </c>
      <c r="AO68" s="429">
        <f t="shared" si="19"/>
        <v>153.76499999999999</v>
      </c>
      <c r="AP68" s="430">
        <f t="shared" si="5"/>
        <v>8.0526315789473681</v>
      </c>
    </row>
    <row r="69" spans="1:50" ht="15.75">
      <c r="A69" s="364" t="s">
        <v>80</v>
      </c>
      <c r="B69" s="364" t="s">
        <v>519</v>
      </c>
      <c r="C69" s="454">
        <v>54</v>
      </c>
      <c r="D69" s="429">
        <v>15.074999999999999</v>
      </c>
      <c r="E69" s="429">
        <v>93.465000000000003</v>
      </c>
      <c r="F69" s="430">
        <f t="shared" si="6"/>
        <v>6.2</v>
      </c>
      <c r="G69" s="429">
        <v>17.587499999999999</v>
      </c>
      <c r="H69" s="429">
        <v>12.074999999999999</v>
      </c>
      <c r="I69" s="429">
        <v>132.82499999999999</v>
      </c>
      <c r="J69" s="430">
        <f t="shared" si="2"/>
        <v>11</v>
      </c>
      <c r="K69" s="429">
        <v>2.875</v>
      </c>
      <c r="L69" s="429">
        <v>1.25</v>
      </c>
      <c r="M69" s="429">
        <v>8.875</v>
      </c>
      <c r="N69" s="430">
        <f t="shared" ref="N69:N89" si="20">M69/L69</f>
        <v>7.1</v>
      </c>
      <c r="O69" s="429">
        <v>13.024800000000001</v>
      </c>
      <c r="P69" s="429">
        <v>11.517300000000001</v>
      </c>
      <c r="Q69" s="429">
        <v>144.84059999999999</v>
      </c>
      <c r="R69" s="430">
        <f t="shared" si="3"/>
        <v>12.575916230366492</v>
      </c>
      <c r="S69" s="429">
        <v>3.6179999999999999</v>
      </c>
      <c r="T69" s="429">
        <v>2.2913999999999999</v>
      </c>
      <c r="U69" s="429">
        <v>22.371299999999998</v>
      </c>
      <c r="V69" s="430">
        <f t="shared" si="4"/>
        <v>9.7631578947368425</v>
      </c>
      <c r="W69" s="429">
        <v>0</v>
      </c>
      <c r="X69" s="429">
        <v>0</v>
      </c>
      <c r="Y69" s="429">
        <v>0</v>
      </c>
      <c r="Z69" s="429"/>
      <c r="AA69" s="429">
        <v>0</v>
      </c>
      <c r="AB69" s="429">
        <v>0</v>
      </c>
      <c r="AC69" s="429">
        <v>0</v>
      </c>
      <c r="AD69" s="430"/>
      <c r="AE69" s="429">
        <v>0</v>
      </c>
      <c r="AF69" s="429">
        <v>0</v>
      </c>
      <c r="AG69" s="429">
        <v>0</v>
      </c>
      <c r="AH69" s="430"/>
      <c r="AI69" s="429">
        <v>0</v>
      </c>
      <c r="AJ69" s="429">
        <v>0</v>
      </c>
      <c r="AK69" s="429">
        <v>0</v>
      </c>
      <c r="AL69" s="429"/>
      <c r="AM69" s="429">
        <f t="shared" si="19"/>
        <v>91.1053</v>
      </c>
      <c r="AN69" s="429">
        <f t="shared" si="19"/>
        <v>42.208699999999993</v>
      </c>
      <c r="AO69" s="429">
        <f t="shared" si="19"/>
        <v>402.37689999999998</v>
      </c>
      <c r="AP69" s="430">
        <f t="shared" si="5"/>
        <v>9.5330322895516808</v>
      </c>
    </row>
    <row r="70" spans="1:50" ht="15.75">
      <c r="A70" s="364" t="s">
        <v>80</v>
      </c>
      <c r="B70" s="364" t="s">
        <v>208</v>
      </c>
      <c r="C70" s="454">
        <v>149</v>
      </c>
      <c r="D70" s="429">
        <v>117.58499999999999</v>
      </c>
      <c r="E70" s="429">
        <v>658.27499999999998</v>
      </c>
      <c r="F70" s="430">
        <f t="shared" si="6"/>
        <v>5.5982905982905988</v>
      </c>
      <c r="G70" s="429">
        <v>79.95</v>
      </c>
      <c r="H70" s="429">
        <v>76.25</v>
      </c>
      <c r="I70" s="429">
        <v>603.75</v>
      </c>
      <c r="J70" s="430">
        <f t="shared" ref="J70:J89" si="21">I70/H70</f>
        <v>7.918032786885246</v>
      </c>
      <c r="K70" s="429">
        <v>59.295000000000002</v>
      </c>
      <c r="L70" s="429">
        <v>52.26</v>
      </c>
      <c r="M70" s="429">
        <v>378.88499999999999</v>
      </c>
      <c r="N70" s="430">
        <f t="shared" si="20"/>
        <v>7.25</v>
      </c>
      <c r="O70" s="429">
        <v>22.11</v>
      </c>
      <c r="P70" s="429">
        <v>22</v>
      </c>
      <c r="Q70" s="429">
        <v>220</v>
      </c>
      <c r="R70" s="430">
        <f t="shared" ref="R70:R89" si="22">Q70/P70</f>
        <v>10</v>
      </c>
      <c r="S70" s="429">
        <v>17.085000000000001</v>
      </c>
      <c r="T70" s="429">
        <v>16.079999999999998</v>
      </c>
      <c r="U70" s="429">
        <v>159.79499999999999</v>
      </c>
      <c r="V70" s="430">
        <f t="shared" ref="V70:V89" si="23">U70/T70</f>
        <v>9.9375</v>
      </c>
      <c r="W70" s="429">
        <v>5.0250000000000004</v>
      </c>
      <c r="X70" s="429">
        <v>4.0199999999999996</v>
      </c>
      <c r="Y70" s="429">
        <v>27.134999999999998</v>
      </c>
      <c r="Z70" s="430">
        <f>Y70/X70</f>
        <v>6.75</v>
      </c>
      <c r="AA70" s="429">
        <v>0</v>
      </c>
      <c r="AB70" s="429">
        <v>0</v>
      </c>
      <c r="AC70" s="429">
        <v>0</v>
      </c>
      <c r="AD70" s="430"/>
      <c r="AE70" s="429">
        <v>0</v>
      </c>
      <c r="AF70" s="429">
        <v>0</v>
      </c>
      <c r="AG70" s="429">
        <v>0</v>
      </c>
      <c r="AH70" s="430"/>
      <c r="AI70" s="429">
        <v>0</v>
      </c>
      <c r="AJ70" s="429">
        <v>0</v>
      </c>
      <c r="AK70" s="429">
        <v>0</v>
      </c>
      <c r="AL70" s="429"/>
      <c r="AM70" s="429">
        <f t="shared" si="19"/>
        <v>332.46500000000003</v>
      </c>
      <c r="AN70" s="429">
        <f t="shared" si="19"/>
        <v>288.19499999999999</v>
      </c>
      <c r="AO70" s="429">
        <f t="shared" si="19"/>
        <v>2047.8400000000001</v>
      </c>
      <c r="AP70" s="430">
        <f t="shared" ref="AP70:AP89" si="24">AO70/AN70</f>
        <v>7.1057443744686761</v>
      </c>
    </row>
    <row r="71" spans="1:50" ht="15.75">
      <c r="A71" s="364" t="s">
        <v>80</v>
      </c>
      <c r="B71" s="364" t="s">
        <v>289</v>
      </c>
      <c r="C71" s="454">
        <v>68</v>
      </c>
      <c r="D71" s="429">
        <v>36.18</v>
      </c>
      <c r="E71" s="429">
        <v>303.51</v>
      </c>
      <c r="F71" s="430">
        <f t="shared" si="6"/>
        <v>8.3888888888888893</v>
      </c>
      <c r="G71" s="429">
        <v>50.25</v>
      </c>
      <c r="H71" s="429">
        <v>31.25</v>
      </c>
      <c r="I71" s="429">
        <v>175</v>
      </c>
      <c r="J71" s="430">
        <f t="shared" si="21"/>
        <v>5.6</v>
      </c>
      <c r="K71" s="429">
        <v>7.0350000000000001</v>
      </c>
      <c r="L71" s="429">
        <v>4.0199999999999996</v>
      </c>
      <c r="M71" s="429">
        <v>20.099999999999998</v>
      </c>
      <c r="N71" s="430">
        <f t="shared" si="20"/>
        <v>5</v>
      </c>
      <c r="O71" s="429">
        <v>25.125</v>
      </c>
      <c r="P71" s="429">
        <v>20</v>
      </c>
      <c r="Q71" s="429">
        <v>160</v>
      </c>
      <c r="R71" s="430">
        <f t="shared" si="22"/>
        <v>8</v>
      </c>
      <c r="S71" s="429">
        <v>4.0199999999999996</v>
      </c>
      <c r="T71" s="429">
        <v>3.0150000000000001</v>
      </c>
      <c r="U71" s="429">
        <v>21.105</v>
      </c>
      <c r="V71" s="430">
        <f t="shared" si="23"/>
        <v>7</v>
      </c>
      <c r="W71" s="429">
        <v>13.065</v>
      </c>
      <c r="X71" s="429">
        <v>5.0250000000000004</v>
      </c>
      <c r="Y71" s="429">
        <v>1.0050000000000001</v>
      </c>
      <c r="Z71" s="430">
        <f>Y71/X71</f>
        <v>0.2</v>
      </c>
      <c r="AA71" s="429">
        <v>0</v>
      </c>
      <c r="AB71" s="429">
        <v>0</v>
      </c>
      <c r="AC71" s="429">
        <v>0</v>
      </c>
      <c r="AD71" s="430"/>
      <c r="AE71" s="429">
        <v>0</v>
      </c>
      <c r="AF71" s="429">
        <v>0</v>
      </c>
      <c r="AG71" s="429">
        <v>0</v>
      </c>
      <c r="AH71" s="430"/>
      <c r="AI71" s="429">
        <v>0</v>
      </c>
      <c r="AJ71" s="429">
        <v>0</v>
      </c>
      <c r="AK71" s="429">
        <v>0</v>
      </c>
      <c r="AL71" s="429"/>
      <c r="AM71" s="429">
        <f t="shared" si="19"/>
        <v>167.495</v>
      </c>
      <c r="AN71" s="429">
        <f t="shared" si="19"/>
        <v>99.490000000000009</v>
      </c>
      <c r="AO71" s="429">
        <f t="shared" si="19"/>
        <v>680.72</v>
      </c>
      <c r="AP71" s="430">
        <f t="shared" si="24"/>
        <v>6.8420946828827018</v>
      </c>
    </row>
    <row r="72" spans="1:50" ht="15.75">
      <c r="A72" s="364" t="s">
        <v>80</v>
      </c>
      <c r="B72" s="364" t="s">
        <v>290</v>
      </c>
      <c r="C72" s="454">
        <v>208</v>
      </c>
      <c r="D72" s="429">
        <v>158.79</v>
      </c>
      <c r="E72" s="429">
        <v>1205.9999999999998</v>
      </c>
      <c r="F72" s="430">
        <f t="shared" ref="F72:F89" si="25">E72/D72</f>
        <v>7.5949367088607582</v>
      </c>
      <c r="G72" s="429">
        <v>56.28</v>
      </c>
      <c r="H72" s="429">
        <v>40</v>
      </c>
      <c r="I72" s="429">
        <v>336.25</v>
      </c>
      <c r="J72" s="430">
        <f t="shared" si="21"/>
        <v>8.40625</v>
      </c>
      <c r="K72" s="429">
        <v>36.75</v>
      </c>
      <c r="L72" s="429">
        <v>32.200000000000003</v>
      </c>
      <c r="M72" s="429">
        <v>315.10000000000008</v>
      </c>
      <c r="N72" s="430">
        <f t="shared" si="20"/>
        <v>9.7857142857142865</v>
      </c>
      <c r="O72" s="429">
        <v>0</v>
      </c>
      <c r="P72" s="429">
        <v>0</v>
      </c>
      <c r="Q72" s="429">
        <v>0</v>
      </c>
      <c r="R72" s="430"/>
      <c r="S72" s="429">
        <v>7.0350000000000001</v>
      </c>
      <c r="T72" s="429">
        <v>6</v>
      </c>
      <c r="U72" s="429">
        <v>67.5</v>
      </c>
      <c r="V72" s="430">
        <f t="shared" si="23"/>
        <v>11.25</v>
      </c>
      <c r="W72" s="429">
        <v>0</v>
      </c>
      <c r="X72" s="429">
        <v>0</v>
      </c>
      <c r="Y72" s="429">
        <v>0</v>
      </c>
      <c r="Z72" s="429"/>
      <c r="AA72" s="429">
        <v>0</v>
      </c>
      <c r="AB72" s="429">
        <v>0</v>
      </c>
      <c r="AC72" s="429">
        <v>0</v>
      </c>
      <c r="AD72" s="430"/>
      <c r="AE72" s="429">
        <v>0</v>
      </c>
      <c r="AF72" s="429">
        <v>0</v>
      </c>
      <c r="AG72" s="429">
        <v>0</v>
      </c>
      <c r="AH72" s="430"/>
      <c r="AI72" s="429">
        <v>0</v>
      </c>
      <c r="AJ72" s="429">
        <v>0</v>
      </c>
      <c r="AK72" s="429">
        <v>0</v>
      </c>
      <c r="AL72" s="429"/>
      <c r="AM72" s="429">
        <f t="shared" si="19"/>
        <v>308.065</v>
      </c>
      <c r="AN72" s="429">
        <f t="shared" si="19"/>
        <v>236.99</v>
      </c>
      <c r="AO72" s="429">
        <f t="shared" si="19"/>
        <v>1924.85</v>
      </c>
      <c r="AP72" s="430">
        <f t="shared" si="24"/>
        <v>8.1220726612937248</v>
      </c>
    </row>
    <row r="73" spans="1:50" ht="15.75">
      <c r="A73" s="364" t="s">
        <v>80</v>
      </c>
      <c r="B73" s="364" t="s">
        <v>283</v>
      </c>
      <c r="C73" s="454"/>
      <c r="D73" s="429"/>
      <c r="E73" s="429"/>
      <c r="F73" s="430"/>
      <c r="G73" s="429"/>
      <c r="H73" s="429"/>
      <c r="I73" s="429"/>
      <c r="J73" s="430"/>
      <c r="K73" s="429"/>
      <c r="L73" s="429"/>
      <c r="M73" s="429"/>
      <c r="N73" s="430"/>
      <c r="O73" s="429"/>
      <c r="P73" s="429"/>
      <c r="Q73" s="429"/>
      <c r="R73" s="430"/>
      <c r="S73" s="429"/>
      <c r="T73" s="429"/>
      <c r="U73" s="429"/>
      <c r="V73" s="430"/>
      <c r="W73" s="429"/>
      <c r="X73" s="429"/>
      <c r="Y73" s="429"/>
      <c r="Z73" s="429"/>
      <c r="AA73" s="429"/>
      <c r="AB73" s="429"/>
      <c r="AC73" s="429"/>
      <c r="AD73" s="430"/>
      <c r="AE73" s="429">
        <v>0</v>
      </c>
      <c r="AF73" s="429">
        <v>0</v>
      </c>
      <c r="AG73" s="429">
        <v>0</v>
      </c>
      <c r="AH73" s="430">
        <v>0</v>
      </c>
      <c r="AI73" s="429">
        <v>0</v>
      </c>
      <c r="AJ73" s="429">
        <v>0</v>
      </c>
      <c r="AK73" s="429">
        <v>0</v>
      </c>
      <c r="AL73" s="429">
        <v>0</v>
      </c>
      <c r="AM73" s="429">
        <v>0</v>
      </c>
      <c r="AN73" s="429">
        <v>0</v>
      </c>
      <c r="AO73" s="429">
        <v>0</v>
      </c>
      <c r="AP73" s="430">
        <v>0</v>
      </c>
    </row>
    <row r="74" spans="1:50" ht="15.75">
      <c r="A74" s="364" t="s">
        <v>80</v>
      </c>
      <c r="B74" s="364" t="s">
        <v>286</v>
      </c>
      <c r="C74" s="454"/>
      <c r="D74" s="429"/>
      <c r="E74" s="429"/>
      <c r="F74" s="430"/>
      <c r="G74" s="429"/>
      <c r="H74" s="429"/>
      <c r="I74" s="429"/>
      <c r="J74" s="430"/>
      <c r="K74" s="429"/>
      <c r="L74" s="429"/>
      <c r="M74" s="429"/>
      <c r="N74" s="430"/>
      <c r="O74" s="429"/>
      <c r="P74" s="429"/>
      <c r="Q74" s="429"/>
      <c r="R74" s="430"/>
      <c r="S74" s="429"/>
      <c r="T74" s="429"/>
      <c r="U74" s="429"/>
      <c r="V74" s="430"/>
      <c r="W74" s="429"/>
      <c r="X74" s="429"/>
      <c r="Y74" s="429"/>
      <c r="Z74" s="429"/>
      <c r="AA74" s="429"/>
      <c r="AB74" s="429"/>
      <c r="AC74" s="429"/>
      <c r="AD74" s="430"/>
      <c r="AE74" s="429">
        <v>0</v>
      </c>
      <c r="AF74" s="429">
        <v>0</v>
      </c>
      <c r="AG74" s="429">
        <v>0</v>
      </c>
      <c r="AH74" s="430">
        <v>0</v>
      </c>
      <c r="AI74" s="429">
        <v>0</v>
      </c>
      <c r="AJ74" s="429">
        <v>0</v>
      </c>
      <c r="AK74" s="429">
        <v>0</v>
      </c>
      <c r="AL74" s="429">
        <v>0</v>
      </c>
      <c r="AM74" s="429">
        <v>0</v>
      </c>
      <c r="AN74" s="429">
        <v>0</v>
      </c>
      <c r="AO74" s="429">
        <v>0</v>
      </c>
      <c r="AP74" s="430">
        <v>0</v>
      </c>
    </row>
    <row r="75" spans="1:50" ht="15.75">
      <c r="A75" s="364" t="s">
        <v>80</v>
      </c>
      <c r="B75" s="364" t="s">
        <v>284</v>
      </c>
      <c r="C75" s="454"/>
      <c r="D75" s="429"/>
      <c r="E75" s="429"/>
      <c r="F75" s="430"/>
      <c r="G75" s="429"/>
      <c r="H75" s="429"/>
      <c r="I75" s="429"/>
      <c r="J75" s="430"/>
      <c r="K75" s="429"/>
      <c r="L75" s="429"/>
      <c r="M75" s="429"/>
      <c r="N75" s="430"/>
      <c r="O75" s="429"/>
      <c r="P75" s="429"/>
      <c r="Q75" s="429"/>
      <c r="R75" s="430"/>
      <c r="S75" s="429"/>
      <c r="T75" s="429"/>
      <c r="U75" s="429"/>
      <c r="V75" s="430"/>
      <c r="W75" s="429"/>
      <c r="X75" s="429"/>
      <c r="Y75" s="429"/>
      <c r="Z75" s="429"/>
      <c r="AA75" s="429"/>
      <c r="AB75" s="429"/>
      <c r="AC75" s="429"/>
      <c r="AD75" s="430"/>
      <c r="AE75" s="429">
        <v>0</v>
      </c>
      <c r="AF75" s="429">
        <v>0</v>
      </c>
      <c r="AG75" s="429">
        <v>0</v>
      </c>
      <c r="AH75" s="430">
        <v>0</v>
      </c>
      <c r="AI75" s="429">
        <v>0</v>
      </c>
      <c r="AJ75" s="429">
        <v>0</v>
      </c>
      <c r="AK75" s="429">
        <v>0</v>
      </c>
      <c r="AL75" s="429">
        <v>0</v>
      </c>
      <c r="AM75" s="429">
        <v>0</v>
      </c>
      <c r="AN75" s="429">
        <v>0</v>
      </c>
      <c r="AO75" s="429">
        <v>0</v>
      </c>
      <c r="AP75" s="430">
        <v>0</v>
      </c>
    </row>
    <row r="76" spans="1:50" ht="15.75">
      <c r="A76" s="364" t="s">
        <v>80</v>
      </c>
      <c r="B76" s="364" t="s">
        <v>285</v>
      </c>
      <c r="C76" s="454"/>
      <c r="D76" s="429"/>
      <c r="E76" s="429"/>
      <c r="F76" s="430"/>
      <c r="G76" s="429"/>
      <c r="H76" s="429"/>
      <c r="I76" s="429"/>
      <c r="J76" s="430"/>
      <c r="K76" s="429"/>
      <c r="L76" s="429"/>
      <c r="M76" s="429"/>
      <c r="N76" s="430"/>
      <c r="O76" s="429"/>
      <c r="P76" s="429"/>
      <c r="Q76" s="429"/>
      <c r="R76" s="430"/>
      <c r="S76" s="429"/>
      <c r="T76" s="429"/>
      <c r="U76" s="429"/>
      <c r="V76" s="430"/>
      <c r="W76" s="429"/>
      <c r="X76" s="429"/>
      <c r="Y76" s="429"/>
      <c r="Z76" s="429"/>
      <c r="AA76" s="429"/>
      <c r="AB76" s="429"/>
      <c r="AC76" s="429"/>
      <c r="AD76" s="430"/>
      <c r="AE76" s="429">
        <v>0</v>
      </c>
      <c r="AF76" s="429">
        <v>0</v>
      </c>
      <c r="AG76" s="429">
        <v>0</v>
      </c>
      <c r="AH76" s="430">
        <v>0</v>
      </c>
      <c r="AI76" s="429">
        <v>0</v>
      </c>
      <c r="AJ76" s="429">
        <v>0</v>
      </c>
      <c r="AK76" s="429">
        <v>0</v>
      </c>
      <c r="AL76" s="429">
        <v>0</v>
      </c>
      <c r="AM76" s="429">
        <v>0</v>
      </c>
      <c r="AN76" s="429">
        <v>0</v>
      </c>
      <c r="AO76" s="429">
        <v>0</v>
      </c>
      <c r="AP76" s="430">
        <v>0</v>
      </c>
    </row>
    <row r="77" spans="1:50" ht="15.75">
      <c r="A77" s="364" t="s">
        <v>80</v>
      </c>
      <c r="B77" s="364" t="s">
        <v>291</v>
      </c>
      <c r="C77" s="454">
        <v>635</v>
      </c>
      <c r="D77" s="429">
        <v>577.5</v>
      </c>
      <c r="E77" s="429">
        <v>4620</v>
      </c>
      <c r="F77" s="430">
        <f t="shared" si="25"/>
        <v>8</v>
      </c>
      <c r="G77" s="429">
        <v>178.35</v>
      </c>
      <c r="H77" s="429">
        <v>164.85</v>
      </c>
      <c r="I77" s="429">
        <v>1813.35</v>
      </c>
      <c r="J77" s="430">
        <f t="shared" si="21"/>
        <v>11</v>
      </c>
      <c r="K77" s="429">
        <v>109.675</v>
      </c>
      <c r="L77" s="429">
        <v>73.8</v>
      </c>
      <c r="M77" s="429">
        <v>516.6</v>
      </c>
      <c r="N77" s="430">
        <f t="shared" si="20"/>
        <v>7.0000000000000009</v>
      </c>
      <c r="O77" s="429">
        <v>21</v>
      </c>
      <c r="P77" s="429">
        <v>20</v>
      </c>
      <c r="Q77" s="429">
        <v>200</v>
      </c>
      <c r="R77" s="430">
        <f t="shared" si="22"/>
        <v>10</v>
      </c>
      <c r="S77" s="429">
        <v>72</v>
      </c>
      <c r="T77" s="429">
        <v>55</v>
      </c>
      <c r="U77" s="429">
        <v>590.70000000000005</v>
      </c>
      <c r="V77" s="430">
        <f t="shared" si="23"/>
        <v>10.74</v>
      </c>
      <c r="W77" s="429">
        <v>6</v>
      </c>
      <c r="X77" s="429">
        <v>5</v>
      </c>
      <c r="Y77" s="429">
        <v>61.25</v>
      </c>
      <c r="Z77" s="430">
        <f>Y77/X77</f>
        <v>12.25</v>
      </c>
      <c r="AA77" s="429">
        <v>101</v>
      </c>
      <c r="AB77" s="429">
        <v>80</v>
      </c>
      <c r="AC77" s="429">
        <v>713.84615384615381</v>
      </c>
      <c r="AD77" s="430">
        <f>AC77/AB77</f>
        <v>8.9230769230769234</v>
      </c>
      <c r="AE77" s="429">
        <v>0</v>
      </c>
      <c r="AF77" s="429">
        <v>0</v>
      </c>
      <c r="AG77" s="429">
        <v>0</v>
      </c>
      <c r="AH77" s="430"/>
      <c r="AI77" s="429">
        <v>0</v>
      </c>
      <c r="AJ77" s="429">
        <v>0</v>
      </c>
      <c r="AK77" s="429">
        <v>0</v>
      </c>
      <c r="AL77" s="429"/>
      <c r="AM77" s="429">
        <f t="shared" si="19"/>
        <v>1123.0250000000001</v>
      </c>
      <c r="AN77" s="429">
        <f t="shared" si="19"/>
        <v>976.15</v>
      </c>
      <c r="AO77" s="429">
        <f t="shared" si="19"/>
        <v>8515.7461538461539</v>
      </c>
      <c r="AP77" s="430">
        <f t="shared" si="24"/>
        <v>8.7238089984594112</v>
      </c>
    </row>
    <row r="78" spans="1:50" s="458" customFormat="1" ht="15.75">
      <c r="A78" s="372"/>
      <c r="B78" s="387" t="s">
        <v>520</v>
      </c>
      <c r="C78" s="456">
        <f>SUM(C69:C77)</f>
        <v>1114</v>
      </c>
      <c r="D78" s="433">
        <f>SUM(D69:D77)</f>
        <v>905.13</v>
      </c>
      <c r="E78" s="433">
        <f>SUM(E68:E77)</f>
        <v>6881.25</v>
      </c>
      <c r="F78" s="457">
        <f t="shared" si="25"/>
        <v>7.6024990885287194</v>
      </c>
      <c r="G78" s="433">
        <f>SUM(G68:G77)</f>
        <v>382.41750000000002</v>
      </c>
      <c r="H78" s="433">
        <f>SUM(H68:H77)</f>
        <v>324.42499999999995</v>
      </c>
      <c r="I78" s="433">
        <f>SUM(I68:I77)</f>
        <v>3061.1750000000002</v>
      </c>
      <c r="J78" s="457">
        <f t="shared" si="21"/>
        <v>9.4356939200123318</v>
      </c>
      <c r="K78" s="433">
        <f>SUM(K68:K77)</f>
        <v>240.755</v>
      </c>
      <c r="L78" s="433">
        <f>SUM(L68:L77)</f>
        <v>182.625</v>
      </c>
      <c r="M78" s="433">
        <f>SUM(M68:M77)</f>
        <v>1393.3250000000003</v>
      </c>
      <c r="N78" s="457">
        <f t="shared" si="20"/>
        <v>7.6294318959616714</v>
      </c>
      <c r="O78" s="433">
        <f>SUM(O68:O77)</f>
        <v>81.259799999999998</v>
      </c>
      <c r="P78" s="433">
        <f>SUM(P68:P77)</f>
        <v>73.517300000000006</v>
      </c>
      <c r="Q78" s="433">
        <f>SUM(Q68:Q77)</f>
        <v>724.84059999999999</v>
      </c>
      <c r="R78" s="457">
        <f t="shared" si="22"/>
        <v>9.859456209626849</v>
      </c>
      <c r="S78" s="433">
        <f>SUM(S68:S77)</f>
        <v>103.758</v>
      </c>
      <c r="T78" s="433">
        <f>SUM(T68:T77)</f>
        <v>82.386399999999995</v>
      </c>
      <c r="U78" s="433">
        <f>SUM(U68:U77)</f>
        <v>861.47130000000004</v>
      </c>
      <c r="V78" s="457">
        <f t="shared" si="23"/>
        <v>10.456474612314656</v>
      </c>
      <c r="W78" s="433">
        <f>SUM(W68:W77)</f>
        <v>24.09</v>
      </c>
      <c r="X78" s="433">
        <f>SUM(X68:X77)</f>
        <v>14.045</v>
      </c>
      <c r="Y78" s="433">
        <f>SUM(Y68:Y77)</f>
        <v>89.39</v>
      </c>
      <c r="Z78" s="457">
        <f>Y78/X78</f>
        <v>6.3645425418298327</v>
      </c>
      <c r="AA78" s="433">
        <f>SUM(AA68:AA77)</f>
        <v>105.02</v>
      </c>
      <c r="AB78" s="433">
        <f>SUM(AB68:AB77)</f>
        <v>80</v>
      </c>
      <c r="AC78" s="433">
        <f>SUM(AC68:AC77)</f>
        <v>713.84615384615381</v>
      </c>
      <c r="AD78" s="457">
        <f>AC78/AB78</f>
        <v>8.9230769230769234</v>
      </c>
      <c r="AE78" s="433">
        <f>SUM(AE68:AE77)</f>
        <v>0</v>
      </c>
      <c r="AF78" s="433">
        <f>SUM(AF68:AF77)</f>
        <v>0</v>
      </c>
      <c r="AG78" s="433">
        <f>SUM(AG68:AG77)</f>
        <v>0</v>
      </c>
      <c r="AH78" s="457"/>
      <c r="AI78" s="433">
        <f>SUM(AI68:AI77)</f>
        <v>0</v>
      </c>
      <c r="AJ78" s="433">
        <f>SUM(AJ68:AJ77)</f>
        <v>0</v>
      </c>
      <c r="AK78" s="433">
        <f>SUM(AK68:AK77)</f>
        <v>0</v>
      </c>
      <c r="AL78" s="433"/>
      <c r="AM78" s="433">
        <f>SUM(AM68:AM77)</f>
        <v>2051.3002999999999</v>
      </c>
      <c r="AN78" s="433">
        <f>SUM(AN68:AN77)</f>
        <v>1662.1287</v>
      </c>
      <c r="AO78" s="433">
        <f>SUM(AO68:AO77)</f>
        <v>13725.298053846154</v>
      </c>
      <c r="AP78" s="457">
        <f t="shared" si="24"/>
        <v>8.2576626309660348</v>
      </c>
      <c r="AQ78" s="412"/>
      <c r="AR78" s="412"/>
      <c r="AS78" s="412"/>
      <c r="AT78" s="412"/>
      <c r="AU78" s="412"/>
      <c r="AV78" s="412"/>
      <c r="AW78" s="412"/>
      <c r="AX78" s="412"/>
    </row>
    <row r="79" spans="1:50" ht="15.75">
      <c r="A79" s="364" t="s">
        <v>118</v>
      </c>
      <c r="B79" s="364" t="s">
        <v>293</v>
      </c>
      <c r="C79" s="454"/>
      <c r="D79" s="429"/>
      <c r="E79" s="429"/>
      <c r="F79" s="430"/>
      <c r="G79" s="429">
        <v>35.174999999999997</v>
      </c>
      <c r="H79" s="429">
        <v>18</v>
      </c>
      <c r="I79" s="429">
        <v>108</v>
      </c>
      <c r="J79" s="430">
        <f t="shared" si="21"/>
        <v>6</v>
      </c>
      <c r="K79" s="429">
        <v>10.050000000000001</v>
      </c>
      <c r="L79" s="429">
        <v>5.0250000000000004</v>
      </c>
      <c r="M79" s="429">
        <v>35.175000000000004</v>
      </c>
      <c r="N79" s="430">
        <f t="shared" si="20"/>
        <v>7</v>
      </c>
      <c r="O79" s="429">
        <v>10.050000000000001</v>
      </c>
      <c r="P79" s="429">
        <v>8</v>
      </c>
      <c r="Q79" s="429">
        <v>72</v>
      </c>
      <c r="R79" s="430">
        <f t="shared" si="22"/>
        <v>9</v>
      </c>
      <c r="S79" s="429">
        <v>0</v>
      </c>
      <c r="T79" s="429">
        <v>0</v>
      </c>
      <c r="U79" s="429">
        <v>0</v>
      </c>
      <c r="V79" s="430"/>
      <c r="W79" s="429">
        <v>0</v>
      </c>
      <c r="X79" s="429">
        <v>0</v>
      </c>
      <c r="Y79" s="429">
        <v>0</v>
      </c>
      <c r="Z79" s="429"/>
      <c r="AA79" s="429">
        <v>0</v>
      </c>
      <c r="AB79" s="429">
        <v>0</v>
      </c>
      <c r="AC79" s="429">
        <v>0</v>
      </c>
      <c r="AD79" s="430"/>
      <c r="AE79" s="429">
        <v>0</v>
      </c>
      <c r="AF79" s="429">
        <v>0</v>
      </c>
      <c r="AG79" s="429">
        <v>0</v>
      </c>
      <c r="AH79" s="430"/>
      <c r="AI79" s="429">
        <v>0</v>
      </c>
      <c r="AJ79" s="429">
        <v>0</v>
      </c>
      <c r="AK79" s="429">
        <v>0</v>
      </c>
      <c r="AL79" s="429"/>
      <c r="AM79" s="429">
        <f t="shared" ref="AM79:AO87" si="26">AI79+AE79+AA79+W79+S79+O79+K79+G79+C79</f>
        <v>55.274999999999999</v>
      </c>
      <c r="AN79" s="429">
        <f t="shared" si="26"/>
        <v>31.024999999999999</v>
      </c>
      <c r="AO79" s="429">
        <f t="shared" si="26"/>
        <v>215.17500000000001</v>
      </c>
      <c r="AP79" s="430">
        <f t="shared" si="24"/>
        <v>6.9355358581788886</v>
      </c>
    </row>
    <row r="80" spans="1:50" ht="15.75">
      <c r="A80" s="364" t="s">
        <v>118</v>
      </c>
      <c r="B80" s="364" t="s">
        <v>294</v>
      </c>
      <c r="C80" s="454"/>
      <c r="D80" s="429"/>
      <c r="E80" s="429"/>
      <c r="F80" s="430"/>
      <c r="G80" s="429">
        <v>26.13</v>
      </c>
      <c r="H80" s="429">
        <v>22.5</v>
      </c>
      <c r="I80" s="429">
        <v>112.5</v>
      </c>
      <c r="J80" s="430">
        <f t="shared" si="21"/>
        <v>5</v>
      </c>
      <c r="K80" s="429">
        <v>3.0150000000000001</v>
      </c>
      <c r="L80" s="429">
        <v>2.0099999999999998</v>
      </c>
      <c r="M80" s="429">
        <v>14.069999999999999</v>
      </c>
      <c r="N80" s="430">
        <f t="shared" si="20"/>
        <v>7</v>
      </c>
      <c r="O80" s="429">
        <v>0</v>
      </c>
      <c r="P80" s="429">
        <v>0</v>
      </c>
      <c r="Q80" s="429">
        <v>0</v>
      </c>
      <c r="R80" s="430"/>
      <c r="S80" s="429">
        <v>0</v>
      </c>
      <c r="T80" s="429">
        <v>0</v>
      </c>
      <c r="U80" s="429">
        <v>0</v>
      </c>
      <c r="V80" s="430"/>
      <c r="W80" s="429">
        <v>0</v>
      </c>
      <c r="X80" s="429">
        <v>0</v>
      </c>
      <c r="Y80" s="429">
        <v>0</v>
      </c>
      <c r="Z80" s="429"/>
      <c r="AA80" s="429">
        <v>0</v>
      </c>
      <c r="AB80" s="429">
        <v>0</v>
      </c>
      <c r="AC80" s="429">
        <v>0</v>
      </c>
      <c r="AD80" s="430"/>
      <c r="AE80" s="429">
        <v>0</v>
      </c>
      <c r="AF80" s="429">
        <v>0</v>
      </c>
      <c r="AG80" s="429">
        <v>0</v>
      </c>
      <c r="AH80" s="430"/>
      <c r="AI80" s="429">
        <v>0</v>
      </c>
      <c r="AJ80" s="429">
        <v>0</v>
      </c>
      <c r="AK80" s="429">
        <v>0</v>
      </c>
      <c r="AL80" s="429"/>
      <c r="AM80" s="429">
        <f t="shared" si="26"/>
        <v>29.145</v>
      </c>
      <c r="AN80" s="429">
        <f t="shared" si="26"/>
        <v>24.509999999999998</v>
      </c>
      <c r="AO80" s="429">
        <f t="shared" si="26"/>
        <v>126.57</v>
      </c>
      <c r="AP80" s="430">
        <f t="shared" si="24"/>
        <v>5.1640146878824975</v>
      </c>
    </row>
    <row r="81" spans="1:50" ht="15.75">
      <c r="A81" s="364" t="s">
        <v>118</v>
      </c>
      <c r="B81" s="364" t="s">
        <v>295</v>
      </c>
      <c r="C81" s="454">
        <v>41.58</v>
      </c>
      <c r="D81" s="429">
        <v>21.105</v>
      </c>
      <c r="E81" s="429">
        <v>105.52500000000001</v>
      </c>
      <c r="F81" s="430">
        <f t="shared" si="25"/>
        <v>5</v>
      </c>
      <c r="G81" s="429">
        <v>47.234999999999999</v>
      </c>
      <c r="H81" s="429">
        <v>35.174999999999997</v>
      </c>
      <c r="I81" s="429">
        <v>251.25</v>
      </c>
      <c r="J81" s="430">
        <f t="shared" si="21"/>
        <v>7.1428571428571432</v>
      </c>
      <c r="K81" s="429">
        <v>23.114999999999998</v>
      </c>
      <c r="L81" s="429">
        <v>18.09</v>
      </c>
      <c r="M81" s="429">
        <v>139.29299999999998</v>
      </c>
      <c r="N81" s="430">
        <f t="shared" si="20"/>
        <v>7.6999999999999984</v>
      </c>
      <c r="O81" s="429">
        <v>15.074999999999999</v>
      </c>
      <c r="P81" s="429">
        <v>15.074999999999999</v>
      </c>
      <c r="Q81" s="429">
        <v>260.79750000000001</v>
      </c>
      <c r="R81" s="430">
        <f t="shared" si="22"/>
        <v>17.3</v>
      </c>
      <c r="S81" s="429">
        <v>27.135000000000002</v>
      </c>
      <c r="T81" s="429">
        <v>8.0399999999999991</v>
      </c>
      <c r="U81" s="429">
        <v>128.63999999999999</v>
      </c>
      <c r="V81" s="430">
        <f t="shared" si="23"/>
        <v>16</v>
      </c>
      <c r="W81" s="429">
        <v>0</v>
      </c>
      <c r="X81" s="429">
        <v>0</v>
      </c>
      <c r="Y81" s="429">
        <v>0</v>
      </c>
      <c r="Z81" s="429"/>
      <c r="AA81" s="429">
        <v>0</v>
      </c>
      <c r="AB81" s="429">
        <v>0</v>
      </c>
      <c r="AC81" s="429">
        <v>0</v>
      </c>
      <c r="AD81" s="430"/>
      <c r="AE81" s="429">
        <v>0</v>
      </c>
      <c r="AF81" s="429">
        <v>0</v>
      </c>
      <c r="AG81" s="429">
        <v>0</v>
      </c>
      <c r="AH81" s="430"/>
      <c r="AI81" s="429">
        <v>0</v>
      </c>
      <c r="AJ81" s="429">
        <v>0</v>
      </c>
      <c r="AK81" s="429">
        <v>0</v>
      </c>
      <c r="AL81" s="429"/>
      <c r="AM81" s="429">
        <f t="shared" si="26"/>
        <v>154.13999999999999</v>
      </c>
      <c r="AN81" s="429">
        <f t="shared" si="26"/>
        <v>97.484999999999999</v>
      </c>
      <c r="AO81" s="429">
        <f t="shared" si="26"/>
        <v>885.50549999999998</v>
      </c>
      <c r="AP81" s="430">
        <f t="shared" si="24"/>
        <v>9.083505154639175</v>
      </c>
    </row>
    <row r="82" spans="1:50" ht="15.75">
      <c r="A82" s="364" t="s">
        <v>118</v>
      </c>
      <c r="B82" s="364" t="s">
        <v>296</v>
      </c>
      <c r="C82" s="454">
        <v>40</v>
      </c>
      <c r="D82" s="429">
        <v>21.105</v>
      </c>
      <c r="E82" s="429">
        <v>85.424999999999997</v>
      </c>
      <c r="F82" s="430">
        <f t="shared" si="25"/>
        <v>4.0476190476190474</v>
      </c>
      <c r="G82" s="429">
        <v>16.079999999999998</v>
      </c>
      <c r="H82" s="429">
        <v>13.065</v>
      </c>
      <c r="I82" s="429">
        <v>85.424999999999997</v>
      </c>
      <c r="J82" s="430">
        <f t="shared" si="21"/>
        <v>6.5384615384615383</v>
      </c>
      <c r="K82" s="429">
        <v>16.079999999999998</v>
      </c>
      <c r="L82" s="429">
        <v>9.0449999999999999</v>
      </c>
      <c r="M82" s="429">
        <v>90.45</v>
      </c>
      <c r="N82" s="430">
        <f t="shared" si="20"/>
        <v>10</v>
      </c>
      <c r="O82" s="429">
        <v>13.065</v>
      </c>
      <c r="P82" s="429">
        <v>11</v>
      </c>
      <c r="Q82" s="429">
        <v>121.84615384615384</v>
      </c>
      <c r="R82" s="430">
        <f t="shared" si="22"/>
        <v>11.076923076923077</v>
      </c>
      <c r="S82" s="429">
        <v>4.0199999999999996</v>
      </c>
      <c r="T82" s="429">
        <v>4.0199999999999996</v>
      </c>
      <c r="U82" s="429">
        <v>38.19</v>
      </c>
      <c r="V82" s="430">
        <f t="shared" si="23"/>
        <v>9.5</v>
      </c>
      <c r="W82" s="429">
        <v>0</v>
      </c>
      <c r="X82" s="429">
        <v>0</v>
      </c>
      <c r="Y82" s="429">
        <v>0</v>
      </c>
      <c r="Z82" s="429"/>
      <c r="AA82" s="429">
        <v>0</v>
      </c>
      <c r="AB82" s="429">
        <v>0</v>
      </c>
      <c r="AC82" s="429">
        <v>0</v>
      </c>
      <c r="AD82" s="430"/>
      <c r="AE82" s="429">
        <v>0</v>
      </c>
      <c r="AF82" s="429">
        <v>0</v>
      </c>
      <c r="AG82" s="429">
        <v>0</v>
      </c>
      <c r="AH82" s="430"/>
      <c r="AI82" s="429">
        <v>0</v>
      </c>
      <c r="AJ82" s="429">
        <v>0</v>
      </c>
      <c r="AK82" s="429">
        <v>0</v>
      </c>
      <c r="AL82" s="429"/>
      <c r="AM82" s="429">
        <f t="shared" si="26"/>
        <v>89.245000000000005</v>
      </c>
      <c r="AN82" s="429">
        <f t="shared" si="26"/>
        <v>58.234999999999999</v>
      </c>
      <c r="AO82" s="429">
        <f t="shared" si="26"/>
        <v>421.33615384615388</v>
      </c>
      <c r="AP82" s="430">
        <f t="shared" si="24"/>
        <v>7.2351018089834955</v>
      </c>
    </row>
    <row r="83" spans="1:50" ht="15.75">
      <c r="A83" s="364" t="s">
        <v>118</v>
      </c>
      <c r="B83" s="364" t="s">
        <v>297</v>
      </c>
      <c r="C83" s="454">
        <v>57</v>
      </c>
      <c r="D83" s="429">
        <v>45.225000000000001</v>
      </c>
      <c r="E83" s="429">
        <v>246.22500000000002</v>
      </c>
      <c r="F83" s="430">
        <f t="shared" si="25"/>
        <v>5.4444444444444446</v>
      </c>
      <c r="G83" s="429">
        <v>37.185000000000002</v>
      </c>
      <c r="H83" s="429">
        <v>31.25</v>
      </c>
      <c r="I83" s="429">
        <v>272.5</v>
      </c>
      <c r="J83" s="430">
        <f t="shared" si="21"/>
        <v>8.7200000000000006</v>
      </c>
      <c r="K83" s="429">
        <v>22.11</v>
      </c>
      <c r="L83" s="429">
        <v>16.079999999999998</v>
      </c>
      <c r="M83" s="429">
        <v>104.51999999999998</v>
      </c>
      <c r="N83" s="430">
        <f t="shared" si="20"/>
        <v>6.5</v>
      </c>
      <c r="O83" s="429">
        <v>21.105</v>
      </c>
      <c r="P83" s="429">
        <v>20.602499999999999</v>
      </c>
      <c r="Q83" s="429">
        <v>267.83249999999998</v>
      </c>
      <c r="R83" s="430">
        <f t="shared" si="22"/>
        <v>13</v>
      </c>
      <c r="S83" s="429">
        <v>21</v>
      </c>
      <c r="T83" s="429">
        <v>15.577500000000001</v>
      </c>
      <c r="U83" s="429">
        <v>179.14125000000001</v>
      </c>
      <c r="V83" s="430">
        <f t="shared" si="23"/>
        <v>11.5</v>
      </c>
      <c r="W83" s="429">
        <v>1.0049999999999999</v>
      </c>
      <c r="X83" s="429">
        <v>0.75375000000000003</v>
      </c>
      <c r="Y83" s="429">
        <v>4.899375</v>
      </c>
      <c r="Z83" s="430">
        <f>Y83/X83</f>
        <v>6.5</v>
      </c>
      <c r="AA83" s="429">
        <v>1</v>
      </c>
      <c r="AB83" s="429">
        <v>0</v>
      </c>
      <c r="AC83" s="429">
        <v>0</v>
      </c>
      <c r="AD83" s="430"/>
      <c r="AE83" s="429">
        <v>0</v>
      </c>
      <c r="AF83" s="429">
        <v>0</v>
      </c>
      <c r="AG83" s="429">
        <v>0</v>
      </c>
      <c r="AH83" s="430"/>
      <c r="AI83" s="429">
        <v>0</v>
      </c>
      <c r="AJ83" s="429">
        <v>0</v>
      </c>
      <c r="AK83" s="429">
        <v>0</v>
      </c>
      <c r="AL83" s="429"/>
      <c r="AM83" s="429">
        <f t="shared" si="26"/>
        <v>160.405</v>
      </c>
      <c r="AN83" s="429">
        <f t="shared" si="26"/>
        <v>129.48875000000001</v>
      </c>
      <c r="AO83" s="429">
        <f t="shared" si="26"/>
        <v>1075.118125</v>
      </c>
      <c r="AP83" s="430">
        <f t="shared" si="24"/>
        <v>8.3027917483179028</v>
      </c>
    </row>
    <row r="84" spans="1:50" ht="15.75">
      <c r="A84" s="364" t="s">
        <v>118</v>
      </c>
      <c r="B84" s="364" t="s">
        <v>298</v>
      </c>
      <c r="C84" s="454">
        <v>27</v>
      </c>
      <c r="D84" s="429">
        <v>12.06</v>
      </c>
      <c r="E84" s="429">
        <v>55.274999999999999</v>
      </c>
      <c r="F84" s="430">
        <f t="shared" si="25"/>
        <v>4.583333333333333</v>
      </c>
      <c r="G84" s="429">
        <v>15.074999999999999</v>
      </c>
      <c r="H84" s="429">
        <v>13.065</v>
      </c>
      <c r="I84" s="429">
        <v>145.72499999999999</v>
      </c>
      <c r="J84" s="430">
        <f t="shared" si="21"/>
        <v>11.153846153846153</v>
      </c>
      <c r="K84" s="429">
        <v>14.07</v>
      </c>
      <c r="L84" s="429">
        <v>14.07</v>
      </c>
      <c r="M84" s="429">
        <v>140.69999999999999</v>
      </c>
      <c r="N84" s="430">
        <f t="shared" si="20"/>
        <v>9.9999999999999982</v>
      </c>
      <c r="O84" s="429">
        <v>3.0150000000000001</v>
      </c>
      <c r="P84" s="429">
        <v>2.5125000000000002</v>
      </c>
      <c r="Q84" s="429">
        <v>27.637500000000003</v>
      </c>
      <c r="R84" s="430">
        <f t="shared" si="22"/>
        <v>11</v>
      </c>
      <c r="S84" s="429">
        <v>17.085000000000001</v>
      </c>
      <c r="T84" s="429">
        <v>13.065</v>
      </c>
      <c r="U84" s="429">
        <v>156.78</v>
      </c>
      <c r="V84" s="430">
        <f t="shared" si="23"/>
        <v>12</v>
      </c>
      <c r="W84" s="429">
        <v>0</v>
      </c>
      <c r="X84" s="429">
        <v>0</v>
      </c>
      <c r="Y84" s="429">
        <v>0</v>
      </c>
      <c r="Z84" s="429"/>
      <c r="AA84" s="429">
        <v>0</v>
      </c>
      <c r="AB84" s="429">
        <v>0</v>
      </c>
      <c r="AC84" s="429">
        <v>0</v>
      </c>
      <c r="AD84" s="430"/>
      <c r="AE84" s="429">
        <v>0</v>
      </c>
      <c r="AF84" s="429">
        <v>0</v>
      </c>
      <c r="AG84" s="429">
        <v>0</v>
      </c>
      <c r="AH84" s="430"/>
      <c r="AI84" s="429">
        <v>0</v>
      </c>
      <c r="AJ84" s="429">
        <v>0</v>
      </c>
      <c r="AK84" s="429">
        <v>0</v>
      </c>
      <c r="AL84" s="429"/>
      <c r="AM84" s="429">
        <f t="shared" si="26"/>
        <v>76.245000000000005</v>
      </c>
      <c r="AN84" s="429">
        <f t="shared" si="26"/>
        <v>54.772500000000001</v>
      </c>
      <c r="AO84" s="429">
        <f t="shared" si="26"/>
        <v>526.11749999999995</v>
      </c>
      <c r="AP84" s="430">
        <f t="shared" si="24"/>
        <v>9.6055045871559628</v>
      </c>
    </row>
    <row r="85" spans="1:50" ht="15.75">
      <c r="A85" s="364" t="s">
        <v>118</v>
      </c>
      <c r="B85" s="364" t="s">
        <v>299</v>
      </c>
      <c r="C85" s="454">
        <v>89</v>
      </c>
      <c r="D85" s="429">
        <v>65.325000000000003</v>
      </c>
      <c r="E85" s="429">
        <v>337.68</v>
      </c>
      <c r="F85" s="430">
        <f t="shared" si="25"/>
        <v>5.1692307692307695</v>
      </c>
      <c r="G85" s="429">
        <v>36.18</v>
      </c>
      <c r="H85" s="429">
        <v>31.5</v>
      </c>
      <c r="I85" s="429">
        <v>257.25</v>
      </c>
      <c r="J85" s="430">
        <f t="shared" si="21"/>
        <v>8.1666666666666661</v>
      </c>
      <c r="K85" s="429">
        <v>55.274999999999999</v>
      </c>
      <c r="L85" s="429">
        <v>52.26</v>
      </c>
      <c r="M85" s="429">
        <v>313.56</v>
      </c>
      <c r="N85" s="430">
        <f t="shared" si="20"/>
        <v>6</v>
      </c>
      <c r="O85" s="429">
        <v>10.050000000000001</v>
      </c>
      <c r="P85" s="429">
        <v>8</v>
      </c>
      <c r="Q85" s="429">
        <v>120</v>
      </c>
      <c r="R85" s="430">
        <f t="shared" si="22"/>
        <v>15</v>
      </c>
      <c r="S85" s="429">
        <v>10.050000000000001</v>
      </c>
      <c r="T85" s="429">
        <v>6.03</v>
      </c>
      <c r="U85" s="429">
        <v>45.225000000000001</v>
      </c>
      <c r="V85" s="430">
        <f t="shared" si="23"/>
        <v>7.5</v>
      </c>
      <c r="W85" s="429">
        <v>0</v>
      </c>
      <c r="X85" s="429">
        <v>0</v>
      </c>
      <c r="Y85" s="429">
        <v>0</v>
      </c>
      <c r="Z85" s="429"/>
      <c r="AA85" s="429">
        <v>0</v>
      </c>
      <c r="AB85" s="429">
        <v>0</v>
      </c>
      <c r="AC85" s="429">
        <v>0</v>
      </c>
      <c r="AD85" s="430"/>
      <c r="AE85" s="429">
        <v>0</v>
      </c>
      <c r="AF85" s="429">
        <v>0</v>
      </c>
      <c r="AG85" s="429">
        <v>0</v>
      </c>
      <c r="AH85" s="430"/>
      <c r="AI85" s="429">
        <v>0</v>
      </c>
      <c r="AJ85" s="429">
        <v>0</v>
      </c>
      <c r="AK85" s="429">
        <v>0</v>
      </c>
      <c r="AL85" s="429"/>
      <c r="AM85" s="429">
        <f t="shared" si="26"/>
        <v>200.55500000000001</v>
      </c>
      <c r="AN85" s="429">
        <f t="shared" si="26"/>
        <v>163.11500000000001</v>
      </c>
      <c r="AO85" s="429">
        <f t="shared" si="26"/>
        <v>1073.7149999999999</v>
      </c>
      <c r="AP85" s="430">
        <f t="shared" si="24"/>
        <v>6.5825644483953027</v>
      </c>
    </row>
    <row r="86" spans="1:50" ht="15.75">
      <c r="A86" s="364" t="s">
        <v>118</v>
      </c>
      <c r="B86" s="364" t="s">
        <v>300</v>
      </c>
      <c r="C86" s="454">
        <v>916.06</v>
      </c>
      <c r="D86" s="429">
        <v>768.82500000000005</v>
      </c>
      <c r="E86" s="429">
        <v>6281.7749999999996</v>
      </c>
      <c r="F86" s="430">
        <f t="shared" si="25"/>
        <v>8.1706175007316357</v>
      </c>
      <c r="G86" s="429">
        <v>841.75</v>
      </c>
      <c r="H86" s="429">
        <v>748.25</v>
      </c>
      <c r="I86" s="429">
        <v>11972</v>
      </c>
      <c r="J86" s="430">
        <f t="shared" si="21"/>
        <v>16</v>
      </c>
      <c r="K86" s="429">
        <v>307.52999999999997</v>
      </c>
      <c r="L86" s="429">
        <v>294</v>
      </c>
      <c r="M86" s="429">
        <v>2940</v>
      </c>
      <c r="N86" s="430">
        <f t="shared" si="20"/>
        <v>10</v>
      </c>
      <c r="O86" s="429">
        <v>15.75</v>
      </c>
      <c r="P86" s="429">
        <v>15</v>
      </c>
      <c r="Q86" s="429">
        <v>210</v>
      </c>
      <c r="R86" s="430">
        <f t="shared" si="22"/>
        <v>14</v>
      </c>
      <c r="S86" s="429">
        <v>215</v>
      </c>
      <c r="T86" s="429">
        <v>205</v>
      </c>
      <c r="U86" s="429">
        <v>2050</v>
      </c>
      <c r="V86" s="430">
        <f t="shared" si="23"/>
        <v>10</v>
      </c>
      <c r="W86" s="429">
        <v>7</v>
      </c>
      <c r="X86" s="429">
        <v>6</v>
      </c>
      <c r="Y86" s="429">
        <v>60</v>
      </c>
      <c r="Z86" s="430">
        <f>Y86/X86</f>
        <v>10</v>
      </c>
      <c r="AA86" s="429">
        <v>55</v>
      </c>
      <c r="AB86" s="429">
        <v>30</v>
      </c>
      <c r="AC86" s="429">
        <v>210</v>
      </c>
      <c r="AD86" s="430">
        <f>AC86/AB86</f>
        <v>7</v>
      </c>
      <c r="AE86" s="429">
        <v>0</v>
      </c>
      <c r="AF86" s="429">
        <v>0</v>
      </c>
      <c r="AG86" s="429">
        <v>0</v>
      </c>
      <c r="AH86" s="430"/>
      <c r="AI86" s="429">
        <v>0</v>
      </c>
      <c r="AJ86" s="429">
        <v>0</v>
      </c>
      <c r="AK86" s="429">
        <v>0</v>
      </c>
      <c r="AL86" s="429"/>
      <c r="AM86" s="429">
        <f t="shared" si="26"/>
        <v>2358.09</v>
      </c>
      <c r="AN86" s="429">
        <f t="shared" si="26"/>
        <v>2067.0749999999998</v>
      </c>
      <c r="AO86" s="429">
        <f t="shared" si="26"/>
        <v>23723.775000000001</v>
      </c>
      <c r="AP86" s="430">
        <f t="shared" si="24"/>
        <v>11.476978338957224</v>
      </c>
    </row>
    <row r="87" spans="1:50" ht="15.75">
      <c r="A87" s="364" t="s">
        <v>118</v>
      </c>
      <c r="B87" s="364" t="s">
        <v>301</v>
      </c>
      <c r="C87" s="454">
        <v>251</v>
      </c>
      <c r="D87" s="429">
        <v>165.82499999999999</v>
      </c>
      <c r="E87" s="429">
        <v>1271.8625</v>
      </c>
      <c r="F87" s="430">
        <f t="shared" si="25"/>
        <v>7.6699080355796774</v>
      </c>
      <c r="G87" s="429">
        <v>332.5</v>
      </c>
      <c r="H87" s="429">
        <v>256.25</v>
      </c>
      <c r="I87" s="429">
        <v>5637.5</v>
      </c>
      <c r="J87" s="430">
        <f t="shared" si="21"/>
        <v>22</v>
      </c>
      <c r="K87" s="429">
        <v>18.899999999999999</v>
      </c>
      <c r="L87" s="429">
        <v>18.09</v>
      </c>
      <c r="M87" s="429">
        <v>108.53999999999999</v>
      </c>
      <c r="N87" s="430">
        <f t="shared" si="20"/>
        <v>6</v>
      </c>
      <c r="O87" s="429">
        <v>71.75</v>
      </c>
      <c r="P87" s="429">
        <v>70</v>
      </c>
      <c r="Q87" s="429">
        <v>840</v>
      </c>
      <c r="R87" s="430">
        <f t="shared" si="22"/>
        <v>12</v>
      </c>
      <c r="S87" s="429">
        <v>21</v>
      </c>
      <c r="T87" s="429">
        <v>20.100000000000001</v>
      </c>
      <c r="U87" s="429">
        <v>180.9</v>
      </c>
      <c r="V87" s="430">
        <f t="shared" si="23"/>
        <v>9</v>
      </c>
      <c r="W87" s="429">
        <v>0</v>
      </c>
      <c r="X87" s="429">
        <v>0</v>
      </c>
      <c r="Y87" s="429">
        <v>0</v>
      </c>
      <c r="Z87" s="429"/>
      <c r="AA87" s="429">
        <v>21</v>
      </c>
      <c r="AB87" s="429">
        <v>20.100000000000001</v>
      </c>
      <c r="AC87" s="429">
        <v>130.65</v>
      </c>
      <c r="AD87" s="430">
        <f>AC87/AB87</f>
        <v>6.5</v>
      </c>
      <c r="AE87" s="429">
        <v>0</v>
      </c>
      <c r="AF87" s="429">
        <v>0</v>
      </c>
      <c r="AG87" s="429">
        <v>0</v>
      </c>
      <c r="AH87" s="430"/>
      <c r="AI87" s="429">
        <v>0</v>
      </c>
      <c r="AJ87" s="429">
        <v>0</v>
      </c>
      <c r="AK87" s="429">
        <v>0</v>
      </c>
      <c r="AL87" s="429"/>
      <c r="AM87" s="429">
        <f t="shared" si="26"/>
        <v>716.15</v>
      </c>
      <c r="AN87" s="429">
        <f t="shared" si="26"/>
        <v>550.36500000000001</v>
      </c>
      <c r="AO87" s="429">
        <f t="shared" si="26"/>
        <v>8169.4525000000003</v>
      </c>
      <c r="AP87" s="430">
        <f t="shared" si="24"/>
        <v>14.84369918145231</v>
      </c>
    </row>
    <row r="88" spans="1:50" s="458" customFormat="1" ht="31.5">
      <c r="A88" s="372"/>
      <c r="B88" s="387" t="s">
        <v>521</v>
      </c>
      <c r="C88" s="456">
        <f>SUM(C79:C87)</f>
        <v>1421.6399999999999</v>
      </c>
      <c r="D88" s="433">
        <f>SUM(D79:D87)</f>
        <v>1099.47</v>
      </c>
      <c r="E88" s="433">
        <f>SUM(E79:E87)</f>
        <v>8383.7674999999999</v>
      </c>
      <c r="F88" s="457">
        <f t="shared" si="25"/>
        <v>7.6252808171209763</v>
      </c>
      <c r="G88" s="433">
        <f>SUM(G79:G87)</f>
        <v>1387.31</v>
      </c>
      <c r="H88" s="433">
        <f>SUM(H79:H87)</f>
        <v>1169.0550000000001</v>
      </c>
      <c r="I88" s="433">
        <f>SUM(I79:I87)</f>
        <v>18842.150000000001</v>
      </c>
      <c r="J88" s="457">
        <f t="shared" si="21"/>
        <v>16.117419625252875</v>
      </c>
      <c r="K88" s="433">
        <f>SUM(K79:K87)</f>
        <v>470.14499999999998</v>
      </c>
      <c r="L88" s="433">
        <f>SUM(L79:L87)</f>
        <v>428.66999999999996</v>
      </c>
      <c r="M88" s="433">
        <f>SUM(M79:M87)</f>
        <v>3886.308</v>
      </c>
      <c r="N88" s="457">
        <f t="shared" si="20"/>
        <v>9.0659668276296461</v>
      </c>
      <c r="O88" s="433">
        <f>SUM(O79:O87)</f>
        <v>159.86000000000001</v>
      </c>
      <c r="P88" s="433">
        <f>SUM(P79:P87)</f>
        <v>150.19</v>
      </c>
      <c r="Q88" s="433">
        <f>SUM(Q79:Q87)</f>
        <v>1920.1136538461537</v>
      </c>
      <c r="R88" s="457">
        <f t="shared" si="22"/>
        <v>12.784563911353311</v>
      </c>
      <c r="S88" s="433">
        <f>SUM(S79:S87)</f>
        <v>315.29000000000002</v>
      </c>
      <c r="T88" s="433">
        <f>SUM(T79:T87)</f>
        <v>271.83250000000004</v>
      </c>
      <c r="U88" s="433">
        <f>SUM(U79:U87)</f>
        <v>2778.8762500000003</v>
      </c>
      <c r="V88" s="457">
        <f t="shared" si="23"/>
        <v>10.222752062391361</v>
      </c>
      <c r="W88" s="433">
        <f>SUM(W79:W87)</f>
        <v>8.004999999999999</v>
      </c>
      <c r="X88" s="433">
        <f>SUM(X79:X87)</f>
        <v>6.7537500000000001</v>
      </c>
      <c r="Y88" s="433">
        <f>SUM(Y79:Y87)</f>
        <v>64.899375000000006</v>
      </c>
      <c r="Z88" s="457">
        <f>Y88/X88</f>
        <v>9.6093836757357032</v>
      </c>
      <c r="AA88" s="433">
        <f>SUM(AA79:AA87)</f>
        <v>77</v>
      </c>
      <c r="AB88" s="433">
        <f>SUM(AB79:AB87)</f>
        <v>50.1</v>
      </c>
      <c r="AC88" s="433">
        <f>SUM(AC79:AC87)</f>
        <v>340.65</v>
      </c>
      <c r="AD88" s="457">
        <f>AC88/AB88</f>
        <v>6.7994011976047899</v>
      </c>
      <c r="AE88" s="433">
        <f>SUM(AE79:AE87)</f>
        <v>0</v>
      </c>
      <c r="AF88" s="433">
        <f>SUM(AF79:AF87)</f>
        <v>0</v>
      </c>
      <c r="AG88" s="433">
        <f>SUM(AG79:AG87)</f>
        <v>0</v>
      </c>
      <c r="AH88" s="457"/>
      <c r="AI88" s="433">
        <f>SUM(AI79:AI87)</f>
        <v>0</v>
      </c>
      <c r="AJ88" s="433">
        <f>SUM(AJ79:AJ87)</f>
        <v>0</v>
      </c>
      <c r="AK88" s="433">
        <f>SUM(AK79:AK87)</f>
        <v>0</v>
      </c>
      <c r="AL88" s="433"/>
      <c r="AM88" s="433">
        <f>SUM(AM79:AM87)</f>
        <v>3839.2500000000005</v>
      </c>
      <c r="AN88" s="433">
        <f>SUM(AN79:AN87)</f>
        <v>3176.07125</v>
      </c>
      <c r="AO88" s="433">
        <f>SUM(AO79:AO87)</f>
        <v>36216.764778846155</v>
      </c>
      <c r="AP88" s="457">
        <f t="shared" si="24"/>
        <v>11.403007655714951</v>
      </c>
      <c r="AQ88" s="412"/>
      <c r="AR88" s="412"/>
      <c r="AS88" s="412"/>
      <c r="AT88" s="412"/>
      <c r="AU88" s="412"/>
      <c r="AV88" s="412"/>
      <c r="AW88" s="412"/>
      <c r="AX88" s="412"/>
    </row>
    <row r="89" spans="1:50" s="412" customFormat="1" ht="15.75">
      <c r="A89" s="372"/>
      <c r="B89" s="372" t="s">
        <v>142</v>
      </c>
      <c r="C89" s="462">
        <f>C88+C78+C67+C54+C42+C28+C19</f>
        <v>46753.382999999994</v>
      </c>
      <c r="D89" s="463">
        <f>D88+D78+D67+D54+D42+D28+D19</f>
        <v>36544.85</v>
      </c>
      <c r="E89" s="463">
        <f>E88+E78+E67+E54+E42+E28+E19</f>
        <v>328270.76325000002</v>
      </c>
      <c r="F89" s="464">
        <f t="shared" si="25"/>
        <v>8.9826819168774819</v>
      </c>
      <c r="G89" s="463">
        <f>G88+G78+G67+G54+G42+G28+G19</f>
        <v>18014.143</v>
      </c>
      <c r="H89" s="463">
        <f>H88+H78+H67+H54+H42+H28+H19</f>
        <v>15764.9355</v>
      </c>
      <c r="I89" s="463">
        <f>I88+I78+I67+I54+I42+I28+I19</f>
        <v>254402.56314999997</v>
      </c>
      <c r="J89" s="464">
        <f t="shared" si="21"/>
        <v>16.137240976977036</v>
      </c>
      <c r="K89" s="463">
        <f>K88+K78+K67+K54+K42+K28+K19</f>
        <v>3744.4399999999996</v>
      </c>
      <c r="L89" s="463">
        <f>L88+L78+L67+L54+L42+L28+L19</f>
        <v>3130.9969999999994</v>
      </c>
      <c r="M89" s="463">
        <f>M88+M78+M67+M54+M42+M28+M19</f>
        <v>28106.75475</v>
      </c>
      <c r="N89" s="464">
        <f t="shared" si="20"/>
        <v>8.9769344237634225</v>
      </c>
      <c r="O89" s="463">
        <f>O88+O78+O67+O54+O42+O28+O19</f>
        <v>1476.7635</v>
      </c>
      <c r="P89" s="463">
        <f>P88+P78+P67+P54+P42+P28+P19</f>
        <v>1144.2304999999999</v>
      </c>
      <c r="Q89" s="463">
        <f>Q88+Q78+Q67+Q54+Q42+Q28+Q19</f>
        <v>14504.659153846154</v>
      </c>
      <c r="R89" s="464">
        <f t="shared" si="22"/>
        <v>12.676343755778364</v>
      </c>
      <c r="S89" s="463">
        <f>S88+S78+S67+S54+S42+S28+S19</f>
        <v>2839.1250000000005</v>
      </c>
      <c r="T89" s="463">
        <f>T88+T78+T67+T54+T42+T28+T19</f>
        <v>2205.6934999999999</v>
      </c>
      <c r="U89" s="463">
        <f>U88+U78+U67+U54+U42+U28+U19</f>
        <v>26281.452388390317</v>
      </c>
      <c r="V89" s="464">
        <f t="shared" si="23"/>
        <v>11.915278522782208</v>
      </c>
      <c r="W89" s="463">
        <f>W88+W78+W67+W54+W42+W28+W19</f>
        <v>1100.21875</v>
      </c>
      <c r="X89" s="463">
        <f>X88+X78+X67+X54+X42+X28+X19</f>
        <v>943.39024999999992</v>
      </c>
      <c r="Y89" s="463">
        <f>Y88+Y78+Y67+Y54+Y42+Y28+Y19</f>
        <v>13388.56868862856</v>
      </c>
      <c r="Z89" s="464">
        <f>Y89/X89</f>
        <v>14.191972716093431</v>
      </c>
      <c r="AA89" s="463">
        <f>AA88+AA78+AA67+AA54+AA42+AA28+AA19</f>
        <v>9300.0649999999987</v>
      </c>
      <c r="AB89" s="463">
        <f>AB88+AB78+AB67+AB54+AB42+AB28+AB19</f>
        <v>6747.84</v>
      </c>
      <c r="AC89" s="463">
        <f>AC88+AC78+AC67+AC54+AC42+AC28+AC19</f>
        <v>50035.516706813076</v>
      </c>
      <c r="AD89" s="464">
        <f>AC89/AB89</f>
        <v>7.4150419551757416</v>
      </c>
      <c r="AE89" s="463">
        <f>AE88+AE78+AE67+AE54+AE42+AE28+AE19</f>
        <v>4008.4765499999999</v>
      </c>
      <c r="AF89" s="433">
        <f>AF88+AF78+AF67+AF54+AF42+AF28+AF19</f>
        <v>3945.7550000000001</v>
      </c>
      <c r="AG89" s="433">
        <f>AG88+AG78+AG67+AG54+AG42+AG28+AG19</f>
        <v>13905.120111111113</v>
      </c>
      <c r="AH89" s="457">
        <f>AG89/AF89</f>
        <v>3.5240708333667734</v>
      </c>
      <c r="AI89" s="433">
        <f>AI88+AI78+AI67+AI54+AI42+AI28+AI19</f>
        <v>357.54749999999996</v>
      </c>
      <c r="AJ89" s="433">
        <f>AJ88+AJ78+AJ67+AJ54+AJ42+AJ28+AJ19</f>
        <v>321.67750000000001</v>
      </c>
      <c r="AK89" s="433">
        <f>AK88+AK78+AK67+AK54+AK42+AK28+AK19</f>
        <v>4544.0373798534802</v>
      </c>
      <c r="AL89" s="433">
        <f>AK89/AJ89</f>
        <v>14.126065328950517</v>
      </c>
      <c r="AM89" s="433">
        <f>AM88+AM78+AM67+AM54+AM42+AM28+AM19</f>
        <v>87594.162299999996</v>
      </c>
      <c r="AN89" s="433">
        <f>AN88+AN78+AN67+AN54+AN42+AN28+AN19</f>
        <v>70749.369249999989</v>
      </c>
      <c r="AO89" s="433">
        <f>AO88+AO78+AO67+AO54+AO42+AO28+AO19</f>
        <v>733439.43557864265</v>
      </c>
      <c r="AP89" s="457">
        <f t="shared" si="24"/>
        <v>10.36672755324448</v>
      </c>
    </row>
    <row r="93" spans="1:50" ht="24">
      <c r="E93" s="465"/>
      <c r="J93" s="467"/>
    </row>
    <row r="94" spans="1:50">
      <c r="AA94" s="188"/>
    </row>
    <row r="95" spans="1:50">
      <c r="AA95" s="188"/>
    </row>
    <row r="96" spans="1:50">
      <c r="AA96" s="188"/>
    </row>
    <row r="97" spans="27:27">
      <c r="AA97" s="188"/>
    </row>
    <row r="98" spans="27:27">
      <c r="AA98" s="188"/>
    </row>
    <row r="99" spans="27:27">
      <c r="AA99" s="188"/>
    </row>
    <row r="100" spans="27:27">
      <c r="AA100" s="188"/>
    </row>
    <row r="116" spans="3:3">
      <c r="C116" s="353">
        <v>1082410.465243089</v>
      </c>
    </row>
  </sheetData>
  <mergeCells count="13">
    <mergeCell ref="AE3:AH3"/>
    <mergeCell ref="AI3:AL3"/>
    <mergeCell ref="AM3:AP3"/>
    <mergeCell ref="A1:AP1"/>
    <mergeCell ref="A3:A4"/>
    <mergeCell ref="B3:B4"/>
    <mergeCell ref="C3:F3"/>
    <mergeCell ref="G3:J3"/>
    <mergeCell ref="K3:N3"/>
    <mergeCell ref="O3:R3"/>
    <mergeCell ref="S3:V3"/>
    <mergeCell ref="W3:Z3"/>
    <mergeCell ref="AA3:AD3"/>
  </mergeCells>
  <pageMargins left="0.28000000000000003" right="0.17" top="0.22" bottom="0.21" header="0.3" footer="0.3"/>
  <pageSetup paperSize="9" scale="49" orientation="landscape" verticalDpi="300" r:id="rId1"/>
  <rowBreaks count="1" manualBreakCount="1">
    <brk id="46" min="1" max="41" man="1"/>
  </rowBreaks>
  <colBreaks count="1" manualBreakCount="1">
    <brk id="18" max="81" man="1"/>
  </colBreaks>
</worksheet>
</file>

<file path=xl/worksheets/sheet32.xml><?xml version="1.0" encoding="utf-8"?>
<worksheet xmlns="http://schemas.openxmlformats.org/spreadsheetml/2006/main" xmlns:r="http://schemas.openxmlformats.org/officeDocument/2006/relationships">
  <dimension ref="A2:D15"/>
  <sheetViews>
    <sheetView topLeftCell="A10" workbookViewId="0">
      <selection activeCell="H10" sqref="H10"/>
    </sheetView>
  </sheetViews>
  <sheetFormatPr defaultRowHeight="12.75"/>
  <cols>
    <col min="1" max="1" width="9.88671875" style="468" customWidth="1"/>
    <col min="2" max="2" width="13.21875" style="468" customWidth="1"/>
    <col min="3" max="3" width="13.6640625" style="468" customWidth="1"/>
    <col min="4" max="4" width="13.33203125" style="468" customWidth="1"/>
    <col min="5" max="16384" width="8.88671875" style="468"/>
  </cols>
  <sheetData>
    <row r="2" spans="1:4" ht="15.75">
      <c r="A2" s="924" t="s">
        <v>543</v>
      </c>
      <c r="B2" s="924"/>
      <c r="C2" s="924"/>
      <c r="D2" s="924"/>
    </row>
    <row r="3" spans="1:4" ht="15.75">
      <c r="A3" s="469" t="s">
        <v>234</v>
      </c>
      <c r="B3" s="470" t="s">
        <v>248</v>
      </c>
      <c r="C3" s="470" t="s">
        <v>544</v>
      </c>
      <c r="D3" s="470" t="s">
        <v>121</v>
      </c>
    </row>
    <row r="4" spans="1:4" ht="16.5" thickBot="1">
      <c r="A4" s="471"/>
      <c r="B4" s="472" t="s">
        <v>162</v>
      </c>
      <c r="C4" s="472" t="s">
        <v>163</v>
      </c>
      <c r="D4" s="472" t="s">
        <v>545</v>
      </c>
    </row>
    <row r="5" spans="1:4" ht="30" customHeight="1" thickTop="1">
      <c r="A5" s="473" t="s">
        <v>92</v>
      </c>
      <c r="B5" s="474">
        <v>225154</v>
      </c>
      <c r="C5" s="474">
        <v>2754406</v>
      </c>
      <c r="D5" s="475">
        <v>12233.431340327066</v>
      </c>
    </row>
    <row r="6" spans="1:4" ht="30" customHeight="1">
      <c r="A6" s="473" t="s">
        <v>93</v>
      </c>
      <c r="B6" s="474">
        <v>235097.52</v>
      </c>
      <c r="C6" s="474">
        <v>3003820.75</v>
      </c>
      <c r="D6" s="475">
        <v>12776.913810064862</v>
      </c>
    </row>
    <row r="7" spans="1:4" ht="30" customHeight="1">
      <c r="A7" s="473" t="s">
        <v>94</v>
      </c>
      <c r="B7" s="476">
        <v>244102.33999999997</v>
      </c>
      <c r="C7" s="476">
        <v>3203562.8969999994</v>
      </c>
      <c r="D7" s="476">
        <v>13123.85164763271</v>
      </c>
    </row>
    <row r="8" spans="1:4" ht="30" customHeight="1">
      <c r="A8" s="473" t="s">
        <v>95</v>
      </c>
      <c r="B8" s="476">
        <v>245036.5</v>
      </c>
      <c r="C8" s="476">
        <v>3298815.5549999997</v>
      </c>
      <c r="D8" s="476">
        <v>13462.547640861667</v>
      </c>
    </row>
    <row r="9" spans="1:4" ht="30" customHeight="1">
      <c r="A9" s="473" t="s">
        <v>96</v>
      </c>
      <c r="B9" s="476">
        <v>246391.98999999996</v>
      </c>
      <c r="C9" s="476">
        <v>3301683.5869999998</v>
      </c>
      <c r="D9" s="476">
        <v>13400.125495151042</v>
      </c>
    </row>
    <row r="10" spans="1:4" ht="30" customHeight="1">
      <c r="A10" s="473" t="s">
        <v>97</v>
      </c>
      <c r="B10" s="476">
        <v>254931.74</v>
      </c>
      <c r="C10" s="476">
        <v>3421035.267</v>
      </c>
      <c r="D10" s="476">
        <v>13419.42</v>
      </c>
    </row>
    <row r="11" spans="1:4" ht="30" customHeight="1">
      <c r="A11" s="473" t="s">
        <v>98</v>
      </c>
      <c r="B11" s="476">
        <v>266937</v>
      </c>
      <c r="C11" s="476">
        <v>3580085</v>
      </c>
      <c r="D11" s="476">
        <f>1000*C11/B11</f>
        <v>13411.722616197829</v>
      </c>
    </row>
    <row r="12" spans="1:4" ht="30" customHeight="1">
      <c r="A12" s="473" t="s">
        <v>99</v>
      </c>
      <c r="B12" s="476">
        <v>280806.71000000002</v>
      </c>
      <c r="C12" s="476">
        <v>3929034.12</v>
      </c>
      <c r="D12" s="476">
        <v>13991.952400282742</v>
      </c>
    </row>
    <row r="13" spans="1:4" ht="30" customHeight="1">
      <c r="A13" s="473" t="s">
        <v>100</v>
      </c>
      <c r="B13" s="476">
        <v>277393.34000000008</v>
      </c>
      <c r="C13" s="476">
        <v>3749802.1834871792</v>
      </c>
      <c r="D13" s="476">
        <f>C13/B13*1000</f>
        <v>13517.996443199314</v>
      </c>
    </row>
    <row r="14" spans="1:4" ht="30" customHeight="1" thickBot="1">
      <c r="A14" s="471" t="s">
        <v>116</v>
      </c>
      <c r="B14" s="477">
        <v>286864.08449999994</v>
      </c>
      <c r="C14" s="477">
        <v>3958230.4444399998</v>
      </c>
      <c r="D14" s="477">
        <f>C14/B14*1000</f>
        <v>13798.278203209507</v>
      </c>
    </row>
    <row r="15" spans="1:4" ht="13.5" thickTop="1"/>
  </sheetData>
  <mergeCells count="1">
    <mergeCell ref="A2:D2"/>
  </mergeCells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>
  <dimension ref="A1:JD60"/>
  <sheetViews>
    <sheetView zoomScale="136" zoomScaleNormal="136" workbookViewId="0">
      <selection activeCell="A2" activeCellId="1" sqref="A60:XFD60 A2:XFD3"/>
    </sheetView>
  </sheetViews>
  <sheetFormatPr defaultRowHeight="12.75"/>
  <cols>
    <col min="1" max="1" width="4" style="487" bestFit="1" customWidth="1"/>
    <col min="2" max="2" width="22.44140625" style="468" bestFit="1" customWidth="1"/>
    <col min="3" max="3" width="5.109375" style="468" bestFit="1" customWidth="1"/>
    <col min="4" max="4" width="10.44140625" style="468" bestFit="1" customWidth="1"/>
    <col min="5" max="5" width="5.109375" style="468" bestFit="1" customWidth="1"/>
    <col min="6" max="6" width="6.5546875" style="468" bestFit="1" customWidth="1"/>
    <col min="7" max="7" width="10.44140625" style="468" bestFit="1" customWidth="1"/>
    <col min="8" max="9" width="5.109375" style="468" bestFit="1" customWidth="1"/>
    <col min="10" max="10" width="10.44140625" style="468" bestFit="1" customWidth="1"/>
    <col min="11" max="11" width="5.109375" style="468" bestFit="1" customWidth="1"/>
    <col min="12" max="12" width="6.5546875" style="468" bestFit="1" customWidth="1"/>
    <col min="13" max="13" width="10.44140625" style="468" bestFit="1" customWidth="1"/>
    <col min="14" max="14" width="5.109375" style="468" bestFit="1" customWidth="1"/>
    <col min="15" max="15" width="6.5546875" style="468" bestFit="1" customWidth="1"/>
    <col min="16" max="16" width="10.44140625" style="468" bestFit="1" customWidth="1"/>
    <col min="17" max="17" width="5.109375" style="468" bestFit="1" customWidth="1"/>
    <col min="18" max="18" width="6.5546875" style="468" bestFit="1" customWidth="1"/>
    <col min="19" max="19" width="10.44140625" style="468" bestFit="1" customWidth="1"/>
    <col min="20" max="20" width="5.109375" style="468" bestFit="1" customWidth="1"/>
    <col min="21" max="21" width="6.5546875" style="468" bestFit="1" customWidth="1"/>
    <col min="22" max="22" width="10.44140625" style="468" bestFit="1" customWidth="1"/>
    <col min="23" max="23" width="5.109375" style="468" bestFit="1" customWidth="1"/>
    <col min="24" max="24" width="6.5546875" style="468" bestFit="1" customWidth="1"/>
    <col min="25" max="25" width="10.44140625" style="468" bestFit="1" customWidth="1"/>
    <col min="26" max="26" width="5.109375" style="468" bestFit="1" customWidth="1"/>
    <col min="27" max="27" width="7.5546875" style="468" bestFit="1" customWidth="1"/>
    <col min="28" max="28" width="10.44140625" style="468" bestFit="1" customWidth="1"/>
    <col min="29" max="29" width="7.21875" style="468" bestFit="1" customWidth="1"/>
    <col min="30" max="30" width="6.5546875" style="468" bestFit="1" customWidth="1"/>
    <col min="31" max="31" width="10.44140625" style="468" bestFit="1" customWidth="1"/>
    <col min="32" max="32" width="5.109375" style="468" bestFit="1" customWidth="1"/>
    <col min="33" max="33" width="6.5546875" style="468" bestFit="1" customWidth="1"/>
    <col min="34" max="34" width="10.44140625" style="468" bestFit="1" customWidth="1"/>
    <col min="35" max="35" width="5.109375" style="468" bestFit="1" customWidth="1"/>
    <col min="36" max="36" width="6.5546875" style="468" bestFit="1" customWidth="1"/>
    <col min="37" max="37" width="10.44140625" style="468" bestFit="1" customWidth="1"/>
    <col min="38" max="38" width="5.109375" style="468" bestFit="1" customWidth="1"/>
    <col min="39" max="39" width="6.5546875" style="468" bestFit="1" customWidth="1"/>
    <col min="40" max="40" width="10.44140625" style="468" bestFit="1" customWidth="1"/>
    <col min="41" max="41" width="5.109375" style="468" bestFit="1" customWidth="1"/>
    <col min="42" max="42" width="6.5546875" style="468" bestFit="1" customWidth="1"/>
    <col min="43" max="43" width="10.44140625" style="468" bestFit="1" customWidth="1"/>
    <col min="44" max="44" width="5.109375" style="468" bestFit="1" customWidth="1"/>
    <col min="45" max="45" width="7.5546875" style="468" bestFit="1" customWidth="1"/>
    <col min="46" max="46" width="10.44140625" style="468" bestFit="1" customWidth="1"/>
    <col min="47" max="47" width="6.88671875" style="468" bestFit="1" customWidth="1"/>
    <col min="48" max="48" width="7.5546875" style="468" bestFit="1" customWidth="1"/>
    <col min="49" max="49" width="10.44140625" style="468" bestFit="1" customWidth="1"/>
    <col min="50" max="50" width="5.109375" style="468" bestFit="1" customWidth="1"/>
    <col min="51" max="51" width="6.5546875" style="468" bestFit="1" customWidth="1"/>
    <col min="52" max="52" width="10.44140625" style="468" bestFit="1" customWidth="1"/>
    <col min="53" max="53" width="6.88671875" style="468" bestFit="1" customWidth="1"/>
    <col min="54" max="54" width="6.5546875" style="468" bestFit="1" customWidth="1"/>
    <col min="55" max="55" width="10.44140625" style="468" bestFit="1" customWidth="1"/>
    <col min="56" max="56" width="5.109375" style="468" bestFit="1" customWidth="1"/>
    <col min="57" max="57" width="6.5546875" style="468" bestFit="1" customWidth="1"/>
    <col min="58" max="58" width="10.44140625" style="468" bestFit="1" customWidth="1"/>
    <col min="59" max="59" width="5.109375" style="468" bestFit="1" customWidth="1"/>
    <col min="60" max="60" width="7.5546875" style="468" bestFit="1" customWidth="1"/>
    <col min="61" max="61" width="10.44140625" style="468" bestFit="1" customWidth="1"/>
    <col min="62" max="62" width="5.109375" style="468" bestFit="1" customWidth="1"/>
    <col min="63" max="63" width="7.5546875" style="468" bestFit="1" customWidth="1"/>
    <col min="64" max="64" width="10.44140625" style="468" bestFit="1" customWidth="1"/>
    <col min="65" max="65" width="5.109375" style="468" bestFit="1" customWidth="1"/>
    <col min="66" max="66" width="7.5546875" style="468" bestFit="1" customWidth="1"/>
    <col min="67" max="67" width="10.44140625" style="468" bestFit="1" customWidth="1"/>
    <col min="68" max="68" width="5.109375" style="468" bestFit="1" customWidth="1"/>
    <col min="69" max="69" width="6.5546875" style="468" bestFit="1" customWidth="1"/>
    <col min="70" max="70" width="10.44140625" style="468" bestFit="1" customWidth="1"/>
    <col min="71" max="71" width="5.109375" style="468" bestFit="1" customWidth="1"/>
    <col min="72" max="72" width="7.5546875" style="468" bestFit="1" customWidth="1"/>
    <col min="73" max="73" width="10.44140625" style="468" bestFit="1" customWidth="1"/>
    <col min="74" max="74" width="4.5546875" style="468" bestFit="1" customWidth="1"/>
    <col min="75" max="75" width="6.5546875" style="468" bestFit="1" customWidth="1"/>
    <col min="76" max="76" width="10.44140625" style="468" bestFit="1" customWidth="1"/>
    <col min="77" max="77" width="5.109375" style="468" bestFit="1" customWidth="1"/>
    <col min="78" max="78" width="6.5546875" style="468" bestFit="1" customWidth="1"/>
    <col min="79" max="79" width="10.44140625" style="468" bestFit="1" customWidth="1"/>
    <col min="80" max="81" width="5.109375" style="468" bestFit="1" customWidth="1"/>
    <col min="82" max="82" width="10.44140625" style="468" bestFit="1" customWidth="1"/>
    <col min="83" max="83" width="5.109375" style="468" bestFit="1" customWidth="1"/>
    <col min="84" max="84" width="6.5546875" style="468" bestFit="1" customWidth="1"/>
    <col min="85" max="85" width="10.44140625" style="468" bestFit="1" customWidth="1"/>
    <col min="86" max="86" width="5.109375" style="468" bestFit="1" customWidth="1"/>
    <col min="87" max="87" width="6.5546875" style="468" bestFit="1" customWidth="1"/>
    <col min="88" max="88" width="10.44140625" style="468" bestFit="1" customWidth="1"/>
    <col min="89" max="89" width="5.109375" style="468" bestFit="1" customWidth="1"/>
    <col min="90" max="90" width="6.5546875" style="468" bestFit="1" customWidth="1"/>
    <col min="91" max="91" width="10.44140625" style="468" bestFit="1" customWidth="1"/>
    <col min="92" max="92" width="6.88671875" style="468" bestFit="1" customWidth="1"/>
    <col min="93" max="93" width="6.5546875" style="468" bestFit="1" customWidth="1"/>
    <col min="94" max="94" width="10.44140625" style="468" bestFit="1" customWidth="1"/>
    <col min="95" max="95" width="5.109375" style="468" bestFit="1" customWidth="1"/>
    <col min="96" max="96" width="6.5546875" style="468" bestFit="1" customWidth="1"/>
    <col min="97" max="97" width="10.44140625" style="468" bestFit="1" customWidth="1"/>
    <col min="98" max="98" width="5.109375" style="468" bestFit="1" customWidth="1"/>
    <col min="99" max="99" width="6.5546875" style="468" bestFit="1" customWidth="1"/>
    <col min="100" max="100" width="10.44140625" style="468" bestFit="1" customWidth="1"/>
    <col min="101" max="101" width="5.109375" style="468" bestFit="1" customWidth="1"/>
    <col min="102" max="102" width="6.5546875" style="468" bestFit="1" customWidth="1"/>
    <col min="103" max="103" width="10.44140625" style="468" bestFit="1" customWidth="1"/>
    <col min="104" max="104" width="5.109375" style="468" bestFit="1" customWidth="1"/>
    <col min="105" max="105" width="6.5546875" style="468" bestFit="1" customWidth="1"/>
    <col min="106" max="106" width="10.44140625" style="468" bestFit="1" customWidth="1"/>
    <col min="107" max="107" width="5.109375" style="468" bestFit="1" customWidth="1"/>
    <col min="108" max="108" width="6.5546875" style="468" bestFit="1" customWidth="1"/>
    <col min="109" max="109" width="10.44140625" style="468" bestFit="1" customWidth="1"/>
    <col min="110" max="110" width="5.109375" style="468" bestFit="1" customWidth="1"/>
    <col min="111" max="111" width="6.5546875" style="468" bestFit="1" customWidth="1"/>
    <col min="112" max="112" width="10.44140625" style="468" bestFit="1" customWidth="1"/>
    <col min="113" max="113" width="5.109375" style="468" bestFit="1" customWidth="1"/>
    <col min="114" max="114" width="7.5546875" style="468" bestFit="1" customWidth="1"/>
    <col min="115" max="115" width="10.44140625" style="468" bestFit="1" customWidth="1"/>
    <col min="116" max="116" width="4.5546875" style="468" bestFit="1" customWidth="1"/>
    <col min="117" max="117" width="5.109375" style="468" bestFit="1" customWidth="1"/>
    <col min="118" max="118" width="10.44140625" style="468" bestFit="1" customWidth="1"/>
    <col min="119" max="120" width="5.109375" style="468" bestFit="1" customWidth="1"/>
    <col min="121" max="121" width="10.44140625" style="468" bestFit="1" customWidth="1"/>
    <col min="122" max="122" width="5.109375" style="468" bestFit="1" customWidth="1"/>
    <col min="123" max="123" width="6.5546875" style="468" bestFit="1" customWidth="1"/>
    <col min="124" max="124" width="10.44140625" style="468" bestFit="1" customWidth="1"/>
    <col min="125" max="125" width="5.109375" style="468" bestFit="1" customWidth="1"/>
    <col min="126" max="126" width="6.5546875" style="468" bestFit="1" customWidth="1"/>
    <col min="127" max="127" width="10.44140625" style="468" bestFit="1" customWidth="1"/>
    <col min="128" max="128" width="5.109375" style="468" bestFit="1" customWidth="1"/>
    <col min="129" max="129" width="6.5546875" style="468" bestFit="1" customWidth="1"/>
    <col min="130" max="130" width="10.44140625" style="468" bestFit="1" customWidth="1"/>
    <col min="131" max="131" width="5.109375" style="468" bestFit="1" customWidth="1"/>
    <col min="132" max="132" width="6.5546875" style="468" bestFit="1" customWidth="1"/>
    <col min="133" max="133" width="10.44140625" style="468" bestFit="1" customWidth="1"/>
    <col min="134" max="135" width="5.109375" style="468" bestFit="1" customWidth="1"/>
    <col min="136" max="136" width="10.44140625" style="468" bestFit="1" customWidth="1"/>
    <col min="137" max="137" width="5.109375" style="468" bestFit="1" customWidth="1"/>
    <col min="138" max="138" width="6.5546875" style="468" bestFit="1" customWidth="1"/>
    <col min="139" max="139" width="10.44140625" style="468" bestFit="1" customWidth="1"/>
    <col min="140" max="140" width="5.109375" style="468" bestFit="1" customWidth="1"/>
    <col min="141" max="141" width="6.5546875" style="468" bestFit="1" customWidth="1"/>
    <col min="142" max="142" width="10.44140625" style="468" bestFit="1" customWidth="1"/>
    <col min="143" max="143" width="5.109375" style="468" bestFit="1" customWidth="1"/>
    <col min="144" max="144" width="6.5546875" style="468" bestFit="1" customWidth="1"/>
    <col min="145" max="145" width="10.44140625" style="468" bestFit="1" customWidth="1"/>
    <col min="146" max="146" width="5.109375" style="468" bestFit="1" customWidth="1"/>
    <col min="147" max="147" width="6.5546875" style="468" bestFit="1" customWidth="1"/>
    <col min="148" max="148" width="10.44140625" style="468" bestFit="1" customWidth="1"/>
    <col min="149" max="149" width="5.109375" style="468" bestFit="1" customWidth="1"/>
    <col min="150" max="150" width="7.5546875" style="468" bestFit="1" customWidth="1"/>
    <col min="151" max="151" width="10.44140625" style="468" bestFit="1" customWidth="1"/>
    <col min="152" max="152" width="5.109375" style="468" bestFit="1" customWidth="1"/>
    <col min="153" max="153" width="6.5546875" style="468" bestFit="1" customWidth="1"/>
    <col min="154" max="154" width="10.44140625" style="468" bestFit="1" customWidth="1"/>
    <col min="155" max="155" width="6.88671875" style="468" bestFit="1" customWidth="1"/>
    <col min="156" max="156" width="6.5546875" style="468" bestFit="1" customWidth="1"/>
    <col min="157" max="157" width="10.44140625" style="468" bestFit="1" customWidth="1"/>
    <col min="158" max="158" width="5.109375" style="468" bestFit="1" customWidth="1"/>
    <col min="159" max="159" width="6.5546875" style="468" bestFit="1" customWidth="1"/>
    <col min="160" max="160" width="10.44140625" style="468" bestFit="1" customWidth="1"/>
    <col min="161" max="161" width="6.88671875" style="468" bestFit="1" customWidth="1"/>
    <col min="162" max="162" width="6.5546875" style="468" bestFit="1" customWidth="1"/>
    <col min="163" max="163" width="10.44140625" style="468" bestFit="1" customWidth="1"/>
    <col min="164" max="164" width="5.109375" style="468" bestFit="1" customWidth="1"/>
    <col min="165" max="165" width="6.5546875" style="468" bestFit="1" customWidth="1"/>
    <col min="166" max="166" width="10.44140625" style="468" bestFit="1" customWidth="1"/>
    <col min="167" max="168" width="5.109375" style="468" bestFit="1" customWidth="1"/>
    <col min="169" max="169" width="10.44140625" style="468" bestFit="1" customWidth="1"/>
    <col min="170" max="170" width="5.109375" style="468" bestFit="1" customWidth="1"/>
    <col min="171" max="171" width="6.5546875" style="468" bestFit="1" customWidth="1"/>
    <col min="172" max="172" width="10.44140625" style="468" bestFit="1" customWidth="1"/>
    <col min="173" max="173" width="6.88671875" style="468" bestFit="1" customWidth="1"/>
    <col min="174" max="174" width="6.5546875" style="468" bestFit="1" customWidth="1"/>
    <col min="175" max="175" width="10.44140625" style="468" bestFit="1" customWidth="1"/>
    <col min="176" max="176" width="5.109375" style="468" bestFit="1" customWidth="1"/>
    <col min="177" max="177" width="6.5546875" style="468" bestFit="1" customWidth="1"/>
    <col min="178" max="178" width="10.44140625" style="468" bestFit="1" customWidth="1"/>
    <col min="179" max="179" width="5.109375" style="468" bestFit="1" customWidth="1"/>
    <col min="180" max="180" width="6.5546875" style="468" bestFit="1" customWidth="1"/>
    <col min="181" max="181" width="7.44140625" style="468" bestFit="1" customWidth="1"/>
    <col min="182" max="182" width="5.109375" style="468" bestFit="1" customWidth="1"/>
    <col min="183" max="183" width="6.5546875" style="468" bestFit="1" customWidth="1"/>
    <col min="184" max="184" width="10.44140625" style="468" bestFit="1" customWidth="1"/>
    <col min="185" max="185" width="5.109375" style="468" bestFit="1" customWidth="1"/>
    <col min="186" max="186" width="6.5546875" style="468" bestFit="1" customWidth="1"/>
    <col min="187" max="187" width="10.44140625" style="468" bestFit="1" customWidth="1"/>
    <col min="188" max="188" width="5.109375" style="468" bestFit="1" customWidth="1"/>
    <col min="189" max="189" width="7.5546875" style="468" bestFit="1" customWidth="1"/>
    <col min="190" max="190" width="10.44140625" style="468" bestFit="1" customWidth="1"/>
    <col min="191" max="191" width="5.109375" style="468" bestFit="1" customWidth="1"/>
    <col min="192" max="192" width="5.109375" style="488" bestFit="1" customWidth="1"/>
    <col min="193" max="193" width="10.44140625" style="468" bestFit="1" customWidth="1"/>
    <col min="194" max="195" width="5.109375" style="468" bestFit="1" customWidth="1"/>
    <col min="196" max="196" width="10.44140625" style="468" bestFit="1" customWidth="1"/>
    <col min="197" max="198" width="5.109375" style="468" bestFit="1" customWidth="1"/>
    <col min="199" max="199" width="10.44140625" style="468" bestFit="1" customWidth="1"/>
    <col min="200" max="201" width="5.109375" style="468" bestFit="1" customWidth="1"/>
    <col min="202" max="202" width="10.44140625" style="468" bestFit="1" customWidth="1"/>
    <col min="203" max="204" width="5.109375" style="468" bestFit="1" customWidth="1"/>
    <col min="205" max="205" width="10.44140625" style="468" bestFit="1" customWidth="1"/>
    <col min="206" max="206" width="6.88671875" style="468" bestFit="1" customWidth="1"/>
    <col min="207" max="207" width="6.5546875" style="468" bestFit="1" customWidth="1"/>
    <col min="208" max="208" width="10.44140625" style="468" bestFit="1" customWidth="1"/>
    <col min="209" max="209" width="5.109375" style="468" bestFit="1" customWidth="1"/>
    <col min="210" max="210" width="6.5546875" style="468" bestFit="1" customWidth="1"/>
    <col min="211" max="211" width="10.44140625" style="468" bestFit="1" customWidth="1"/>
    <col min="212" max="213" width="5.109375" style="468" bestFit="1" customWidth="1"/>
    <col min="214" max="214" width="10.44140625" style="468" bestFit="1" customWidth="1"/>
    <col min="215" max="215" width="5.109375" style="468" bestFit="1" customWidth="1"/>
    <col min="216" max="216" width="5.88671875" style="468" bestFit="1" customWidth="1"/>
    <col min="217" max="217" width="10.44140625" style="468" bestFit="1" customWidth="1"/>
    <col min="218" max="218" width="5.109375" style="468" bestFit="1" customWidth="1"/>
    <col min="219" max="219" width="5.88671875" style="468" bestFit="1" customWidth="1"/>
    <col min="220" max="220" width="7.21875" style="468" bestFit="1" customWidth="1"/>
    <col min="221" max="221" width="4.5546875" style="468" bestFit="1" customWidth="1"/>
    <col min="222" max="222" width="7.5546875" style="468" bestFit="1" customWidth="1"/>
    <col min="223" max="223" width="10.44140625" style="468" bestFit="1" customWidth="1"/>
    <col min="224" max="224" width="5.109375" style="468" bestFit="1" customWidth="1"/>
    <col min="225" max="225" width="4.88671875" style="468" bestFit="1" customWidth="1"/>
    <col min="226" max="226" width="10.44140625" style="468" bestFit="1" customWidth="1"/>
    <col min="227" max="228" width="5.109375" style="468" bestFit="1" customWidth="1"/>
    <col min="229" max="229" width="10.44140625" style="468" bestFit="1" customWidth="1"/>
    <col min="230" max="230" width="5.109375" style="468" bestFit="1" customWidth="1"/>
    <col min="231" max="231" width="6.5546875" style="468" bestFit="1" customWidth="1"/>
    <col min="232" max="232" width="10.44140625" style="468" bestFit="1" customWidth="1"/>
    <col min="233" max="234" width="5.109375" style="468" bestFit="1" customWidth="1"/>
    <col min="235" max="235" width="10.44140625" style="468" bestFit="1" customWidth="1"/>
    <col min="236" max="236" width="5.109375" style="468" bestFit="1" customWidth="1"/>
    <col min="237" max="237" width="6.5546875" style="468" bestFit="1" customWidth="1"/>
    <col min="238" max="238" width="10.44140625" style="468" bestFit="1" customWidth="1"/>
    <col min="239" max="239" width="5.109375" style="468" bestFit="1" customWidth="1"/>
    <col min="240" max="240" width="6.5546875" style="468" bestFit="1" customWidth="1"/>
    <col min="241" max="241" width="10.44140625" style="468" bestFit="1" customWidth="1"/>
    <col min="242" max="242" width="5.109375" style="468" bestFit="1" customWidth="1"/>
    <col min="243" max="243" width="6.5546875" style="468" bestFit="1" customWidth="1"/>
    <col min="244" max="244" width="10.44140625" style="468" bestFit="1" customWidth="1"/>
    <col min="245" max="245" width="5.109375" style="468" bestFit="1" customWidth="1"/>
    <col min="246" max="246" width="7.5546875" style="468" bestFit="1" customWidth="1"/>
    <col min="247" max="247" width="10.44140625" style="468" bestFit="1" customWidth="1"/>
    <col min="248" max="248" width="5.109375" style="468" bestFit="1" customWidth="1"/>
    <col min="249" max="249" width="6.5546875" style="468" bestFit="1" customWidth="1"/>
    <col min="250" max="250" width="10.44140625" style="468" bestFit="1" customWidth="1"/>
    <col min="251" max="251" width="5.109375" style="468" bestFit="1" customWidth="1"/>
    <col min="252" max="252" width="7.5546875" style="468" bestFit="1" customWidth="1"/>
    <col min="253" max="253" width="10.44140625" style="468" bestFit="1" customWidth="1"/>
    <col min="254" max="254" width="5.109375" style="468" bestFit="1" customWidth="1"/>
    <col min="255" max="255" width="8.5546875" style="468" bestFit="1" customWidth="1"/>
    <col min="256" max="256" width="10.44140625" style="468" bestFit="1" customWidth="1"/>
    <col min="257" max="257" width="6.88671875" style="468" bestFit="1" customWidth="1"/>
    <col min="258" max="258" width="7.6640625" style="468" bestFit="1" customWidth="1"/>
    <col min="259" max="259" width="8.5546875" style="468" bestFit="1" customWidth="1"/>
    <col min="260" max="260" width="7.21875" style="468" bestFit="1" customWidth="1"/>
    <col min="261" max="16384" width="8.88671875" style="468"/>
  </cols>
  <sheetData>
    <row r="1" spans="1:257" s="481" customFormat="1" ht="28.5" customHeight="1">
      <c r="A1" s="926" t="s">
        <v>546</v>
      </c>
      <c r="B1" s="926"/>
      <c r="C1" s="926"/>
      <c r="D1" s="926"/>
      <c r="E1" s="926"/>
      <c r="F1" s="926"/>
      <c r="G1" s="926"/>
      <c r="H1" s="926"/>
      <c r="I1" s="926"/>
      <c r="J1" s="926"/>
      <c r="K1" s="926"/>
      <c r="L1" s="926"/>
      <c r="M1" s="926"/>
      <c r="N1" s="926"/>
      <c r="O1" s="926"/>
      <c r="P1" s="926"/>
      <c r="Q1" s="926"/>
      <c r="R1" s="926"/>
      <c r="S1" s="926"/>
      <c r="T1" s="926"/>
      <c r="U1" s="926"/>
      <c r="V1" s="926"/>
      <c r="W1" s="926"/>
      <c r="X1" s="926"/>
      <c r="Y1" s="926"/>
      <c r="Z1" s="926"/>
      <c r="AA1" s="926"/>
      <c r="AB1" s="926"/>
      <c r="AC1" s="926"/>
      <c r="AD1" s="926"/>
      <c r="AE1" s="926"/>
      <c r="AF1" s="478"/>
      <c r="AG1" s="478"/>
      <c r="AH1" s="478"/>
      <c r="AI1" s="478"/>
      <c r="AJ1" s="478"/>
      <c r="AK1" s="478"/>
      <c r="AL1" s="478"/>
      <c r="AM1" s="478"/>
      <c r="AN1" s="478"/>
      <c r="AO1" s="478"/>
      <c r="AP1" s="478"/>
      <c r="AQ1" s="478"/>
      <c r="AR1" s="478"/>
      <c r="AS1" s="478"/>
      <c r="AT1" s="478"/>
      <c r="AU1" s="478"/>
      <c r="AV1" s="478"/>
      <c r="AW1" s="478"/>
      <c r="AX1" s="478"/>
      <c r="AY1" s="478"/>
      <c r="AZ1" s="478"/>
      <c r="BA1" s="478"/>
      <c r="BB1" s="478"/>
      <c r="BC1" s="478"/>
      <c r="BD1" s="478"/>
      <c r="BE1" s="478"/>
      <c r="BF1" s="478"/>
      <c r="BG1" s="479"/>
      <c r="BH1" s="478"/>
      <c r="BI1" s="478"/>
      <c r="BJ1" s="478"/>
      <c r="BK1" s="478"/>
      <c r="BL1" s="478"/>
      <c r="BM1" s="478"/>
      <c r="BN1" s="478"/>
      <c r="BO1" s="478"/>
      <c r="BP1" s="478"/>
      <c r="BQ1" s="478"/>
      <c r="BR1" s="478"/>
      <c r="BS1" s="478"/>
      <c r="BT1" s="478"/>
      <c r="BU1" s="478"/>
      <c r="BV1" s="478"/>
      <c r="BW1" s="478"/>
      <c r="BX1" s="478"/>
      <c r="BY1" s="478"/>
      <c r="BZ1" s="478"/>
      <c r="CA1" s="478"/>
      <c r="CB1" s="478"/>
      <c r="CC1" s="478"/>
      <c r="CD1" s="478"/>
      <c r="CE1" s="478"/>
      <c r="CF1" s="478"/>
      <c r="CG1" s="478"/>
      <c r="CH1" s="478"/>
      <c r="CI1" s="478"/>
      <c r="CJ1" s="478"/>
      <c r="CK1" s="478"/>
      <c r="CL1" s="478"/>
      <c r="CM1" s="478"/>
      <c r="CN1" s="478"/>
      <c r="CO1" s="478"/>
      <c r="CP1" s="478"/>
      <c r="CQ1" s="478"/>
      <c r="CR1" s="478"/>
      <c r="CS1" s="478"/>
      <c r="CT1" s="478"/>
      <c r="CU1" s="478"/>
      <c r="CV1" s="478"/>
      <c r="CW1" s="478"/>
      <c r="CX1" s="478"/>
      <c r="CY1" s="478"/>
      <c r="CZ1" s="478"/>
      <c r="DA1" s="478"/>
      <c r="DB1" s="478"/>
      <c r="DC1" s="478"/>
      <c r="DD1" s="478"/>
      <c r="DE1" s="478"/>
      <c r="DF1" s="478"/>
      <c r="DG1" s="478"/>
      <c r="DH1" s="478"/>
      <c r="DI1" s="478"/>
      <c r="DJ1" s="478"/>
      <c r="DK1" s="478"/>
      <c r="DL1" s="478"/>
      <c r="DM1" s="478"/>
      <c r="DN1" s="478"/>
      <c r="DO1" s="478"/>
      <c r="DP1" s="478"/>
      <c r="DQ1" s="478"/>
      <c r="DR1" s="478"/>
      <c r="DS1" s="478"/>
      <c r="DT1" s="478"/>
      <c r="DU1" s="478"/>
      <c r="DV1" s="478"/>
      <c r="DW1" s="478"/>
      <c r="DX1" s="478"/>
      <c r="DY1" s="478"/>
      <c r="DZ1" s="478"/>
      <c r="EA1" s="478"/>
      <c r="EB1" s="478"/>
      <c r="EC1" s="478"/>
      <c r="ED1" s="478"/>
      <c r="EE1" s="478"/>
      <c r="EF1" s="478"/>
      <c r="EG1" s="478"/>
      <c r="EH1" s="478"/>
      <c r="EI1" s="478"/>
      <c r="EJ1" s="478"/>
      <c r="EK1" s="478"/>
      <c r="EL1" s="478"/>
      <c r="EM1" s="478"/>
      <c r="EN1" s="478"/>
      <c r="EO1" s="478"/>
      <c r="EP1" s="478"/>
      <c r="EQ1" s="478"/>
      <c r="ER1" s="478"/>
      <c r="ES1" s="478"/>
      <c r="ET1" s="478"/>
      <c r="EU1" s="478"/>
      <c r="EV1" s="478"/>
      <c r="EW1" s="478"/>
      <c r="EX1" s="478"/>
      <c r="EY1" s="478"/>
      <c r="EZ1" s="478"/>
      <c r="FA1" s="478"/>
      <c r="FB1" s="478"/>
      <c r="FC1" s="478"/>
      <c r="FD1" s="478"/>
      <c r="FE1" s="478"/>
      <c r="FF1" s="478"/>
      <c r="FG1" s="478"/>
      <c r="FH1" s="478"/>
      <c r="FI1" s="478"/>
      <c r="FJ1" s="478"/>
      <c r="FK1" s="478"/>
      <c r="FL1" s="478"/>
      <c r="FM1" s="478"/>
      <c r="FN1" s="478"/>
      <c r="FO1" s="478"/>
      <c r="FP1" s="478"/>
      <c r="FQ1" s="478"/>
      <c r="FR1" s="478"/>
      <c r="FS1" s="478"/>
      <c r="FT1" s="478"/>
      <c r="FU1" s="478"/>
      <c r="FV1" s="478"/>
      <c r="FW1" s="478"/>
      <c r="FX1" s="478"/>
      <c r="FY1" s="478"/>
      <c r="FZ1" s="478"/>
      <c r="GA1" s="478"/>
      <c r="GB1" s="478"/>
      <c r="GC1" s="478"/>
      <c r="GD1" s="478"/>
      <c r="GE1" s="478"/>
      <c r="GF1" s="478"/>
      <c r="GG1" s="478"/>
      <c r="GH1" s="478"/>
      <c r="GI1" s="478"/>
      <c r="GJ1" s="480"/>
      <c r="GK1" s="478"/>
      <c r="GL1" s="478"/>
      <c r="GM1" s="478"/>
      <c r="GN1" s="478"/>
      <c r="GO1" s="478"/>
      <c r="GP1" s="478"/>
      <c r="GQ1" s="478"/>
      <c r="GR1" s="478"/>
      <c r="GS1" s="478"/>
      <c r="GT1" s="478"/>
      <c r="GU1" s="478"/>
      <c r="GV1" s="478"/>
      <c r="GW1" s="478"/>
      <c r="GX1" s="478"/>
      <c r="GY1" s="478"/>
      <c r="GZ1" s="478"/>
      <c r="HA1" s="478"/>
      <c r="HB1" s="478"/>
      <c r="HC1" s="478"/>
      <c r="HD1" s="478"/>
      <c r="HE1" s="478"/>
      <c r="HF1" s="478"/>
      <c r="HG1" s="478"/>
      <c r="HH1" s="478"/>
      <c r="HI1" s="478"/>
      <c r="HJ1" s="478"/>
      <c r="HK1" s="478"/>
      <c r="HL1" s="478"/>
      <c r="HM1" s="478"/>
      <c r="HN1" s="478"/>
      <c r="HO1" s="478"/>
      <c r="HP1" s="478"/>
      <c r="HQ1" s="478"/>
      <c r="HR1" s="478"/>
      <c r="HS1" s="478"/>
      <c r="HT1" s="478"/>
      <c r="HU1" s="478"/>
      <c r="HV1" s="478"/>
      <c r="HW1" s="478"/>
      <c r="HX1" s="478"/>
      <c r="HY1" s="478"/>
      <c r="HZ1" s="478"/>
      <c r="IA1" s="478"/>
      <c r="IB1" s="478"/>
      <c r="IC1" s="478"/>
      <c r="ID1" s="478"/>
      <c r="IE1" s="478"/>
      <c r="IF1" s="478"/>
      <c r="IG1" s="478"/>
      <c r="IH1" s="478"/>
      <c r="II1" s="478"/>
      <c r="IJ1" s="478"/>
      <c r="IK1" s="478"/>
      <c r="IL1" s="478"/>
      <c r="IM1" s="478"/>
      <c r="IN1" s="478"/>
      <c r="IO1" s="478"/>
      <c r="IP1" s="478"/>
      <c r="IQ1" s="478"/>
      <c r="IR1" s="478"/>
      <c r="IS1" s="478"/>
      <c r="IT1" s="478"/>
      <c r="IU1" s="478"/>
      <c r="IV1" s="478"/>
      <c r="IW1" s="478"/>
    </row>
    <row r="2" spans="1:257" s="154" customFormat="1" ht="18" customHeight="1">
      <c r="A2" s="482" t="s">
        <v>547</v>
      </c>
      <c r="B2" s="482" t="s">
        <v>548</v>
      </c>
      <c r="C2" s="925" t="s">
        <v>227</v>
      </c>
      <c r="D2" s="925"/>
      <c r="E2" s="925"/>
      <c r="F2" s="925" t="s">
        <v>224</v>
      </c>
      <c r="G2" s="925"/>
      <c r="H2" s="925"/>
      <c r="I2" s="925" t="s">
        <v>250</v>
      </c>
      <c r="J2" s="925"/>
      <c r="K2" s="925"/>
      <c r="L2" s="925" t="s">
        <v>203</v>
      </c>
      <c r="M2" s="925"/>
      <c r="N2" s="925"/>
      <c r="O2" s="925" t="s">
        <v>175</v>
      </c>
      <c r="P2" s="925"/>
      <c r="Q2" s="925"/>
      <c r="R2" s="925" t="s">
        <v>251</v>
      </c>
      <c r="S2" s="925"/>
      <c r="T2" s="925"/>
      <c r="U2" s="925" t="s">
        <v>190</v>
      </c>
      <c r="V2" s="925"/>
      <c r="W2" s="925"/>
      <c r="X2" s="925" t="s">
        <v>189</v>
      </c>
      <c r="Y2" s="925"/>
      <c r="Z2" s="925"/>
      <c r="AA2" s="925" t="s">
        <v>196</v>
      </c>
      <c r="AB2" s="925"/>
      <c r="AC2" s="925"/>
      <c r="AD2" s="925" t="s">
        <v>252</v>
      </c>
      <c r="AE2" s="925"/>
      <c r="AF2" s="925"/>
      <c r="AG2" s="925" t="s">
        <v>253</v>
      </c>
      <c r="AH2" s="925"/>
      <c r="AI2" s="925"/>
      <c r="AJ2" s="925" t="s">
        <v>174</v>
      </c>
      <c r="AK2" s="925"/>
      <c r="AL2" s="925"/>
      <c r="AM2" s="925" t="s">
        <v>254</v>
      </c>
      <c r="AN2" s="925"/>
      <c r="AO2" s="925"/>
      <c r="AP2" s="925" t="s">
        <v>177</v>
      </c>
      <c r="AQ2" s="925"/>
      <c r="AR2" s="925"/>
      <c r="AS2" s="925" t="s">
        <v>463</v>
      </c>
      <c r="AT2" s="925"/>
      <c r="AU2" s="925"/>
      <c r="AV2" s="925" t="s">
        <v>256</v>
      </c>
      <c r="AW2" s="925"/>
      <c r="AX2" s="925"/>
      <c r="AY2" s="925" t="s">
        <v>257</v>
      </c>
      <c r="AZ2" s="925"/>
      <c r="BA2" s="925"/>
      <c r="BB2" s="925" t="s">
        <v>258</v>
      </c>
      <c r="BC2" s="925"/>
      <c r="BD2" s="925"/>
      <c r="BE2" s="925" t="s">
        <v>549</v>
      </c>
      <c r="BF2" s="925"/>
      <c r="BG2" s="925"/>
      <c r="BH2" s="925" t="s">
        <v>260</v>
      </c>
      <c r="BI2" s="925"/>
      <c r="BJ2" s="925"/>
      <c r="BK2" s="925" t="s">
        <v>501</v>
      </c>
      <c r="BL2" s="925"/>
      <c r="BM2" s="925"/>
      <c r="BN2" s="925" t="s">
        <v>262</v>
      </c>
      <c r="BO2" s="925"/>
      <c r="BP2" s="925"/>
      <c r="BQ2" s="925" t="s">
        <v>263</v>
      </c>
      <c r="BR2" s="925"/>
      <c r="BS2" s="925"/>
      <c r="BT2" s="925" t="s">
        <v>464</v>
      </c>
      <c r="BU2" s="925"/>
      <c r="BV2" s="925"/>
      <c r="BW2" s="925" t="s">
        <v>504</v>
      </c>
      <c r="BX2" s="925"/>
      <c r="BY2" s="925"/>
      <c r="BZ2" s="925" t="s">
        <v>209</v>
      </c>
      <c r="CA2" s="925"/>
      <c r="CB2" s="925"/>
      <c r="CC2" s="925" t="s">
        <v>206</v>
      </c>
      <c r="CD2" s="925"/>
      <c r="CE2" s="925"/>
      <c r="CF2" s="925" t="s">
        <v>506</v>
      </c>
      <c r="CG2" s="925"/>
      <c r="CH2" s="925"/>
      <c r="CI2" s="925" t="s">
        <v>266</v>
      </c>
      <c r="CJ2" s="925"/>
      <c r="CK2" s="925"/>
      <c r="CL2" s="925" t="s">
        <v>507</v>
      </c>
      <c r="CM2" s="925"/>
      <c r="CN2" s="925"/>
      <c r="CO2" s="925" t="s">
        <v>267</v>
      </c>
      <c r="CP2" s="925"/>
      <c r="CQ2" s="925"/>
      <c r="CR2" s="925" t="s">
        <v>197</v>
      </c>
      <c r="CS2" s="925"/>
      <c r="CT2" s="925"/>
      <c r="CU2" s="925" t="s">
        <v>268</v>
      </c>
      <c r="CV2" s="925"/>
      <c r="CW2" s="925"/>
      <c r="CX2" s="925" t="s">
        <v>201</v>
      </c>
      <c r="CY2" s="925"/>
      <c r="CZ2" s="925"/>
      <c r="DA2" s="925" t="s">
        <v>191</v>
      </c>
      <c r="DB2" s="925"/>
      <c r="DC2" s="925"/>
      <c r="DD2" s="925" t="s">
        <v>199</v>
      </c>
      <c r="DE2" s="925"/>
      <c r="DF2" s="925"/>
      <c r="DG2" s="925" t="s">
        <v>269</v>
      </c>
      <c r="DH2" s="925"/>
      <c r="DI2" s="925"/>
      <c r="DJ2" s="925" t="s">
        <v>470</v>
      </c>
      <c r="DK2" s="925"/>
      <c r="DL2" s="925"/>
      <c r="DM2" s="925" t="s">
        <v>272</v>
      </c>
      <c r="DN2" s="925"/>
      <c r="DO2" s="925"/>
      <c r="DP2" s="925" t="s">
        <v>273</v>
      </c>
      <c r="DQ2" s="925"/>
      <c r="DR2" s="925"/>
      <c r="DS2" s="925" t="s">
        <v>192</v>
      </c>
      <c r="DT2" s="925"/>
      <c r="DU2" s="925"/>
      <c r="DV2" s="925" t="s">
        <v>198</v>
      </c>
      <c r="DW2" s="925"/>
      <c r="DX2" s="925"/>
      <c r="DY2" s="925" t="s">
        <v>274</v>
      </c>
      <c r="DZ2" s="925"/>
      <c r="EA2" s="925"/>
      <c r="EB2" s="925" t="s">
        <v>194</v>
      </c>
      <c r="EC2" s="925"/>
      <c r="ED2" s="925"/>
      <c r="EE2" s="925" t="s">
        <v>204</v>
      </c>
      <c r="EF2" s="925"/>
      <c r="EG2" s="925"/>
      <c r="EH2" s="925" t="s">
        <v>210</v>
      </c>
      <c r="EI2" s="925"/>
      <c r="EJ2" s="925"/>
      <c r="EK2" s="925" t="s">
        <v>200</v>
      </c>
      <c r="EL2" s="925"/>
      <c r="EM2" s="925"/>
      <c r="EN2" s="925" t="s">
        <v>188</v>
      </c>
      <c r="EO2" s="925"/>
      <c r="EP2" s="925"/>
      <c r="EQ2" s="925" t="s">
        <v>550</v>
      </c>
      <c r="ER2" s="925"/>
      <c r="ES2" s="925"/>
      <c r="ET2" s="925" t="s">
        <v>551</v>
      </c>
      <c r="EU2" s="925"/>
      <c r="EV2" s="925"/>
      <c r="EW2" s="925" t="s">
        <v>513</v>
      </c>
      <c r="EX2" s="925"/>
      <c r="EY2" s="925"/>
      <c r="EZ2" s="925" t="s">
        <v>169</v>
      </c>
      <c r="FA2" s="925"/>
      <c r="FB2" s="925"/>
      <c r="FC2" s="925" t="s">
        <v>170</v>
      </c>
      <c r="FD2" s="925"/>
      <c r="FE2" s="925"/>
      <c r="FF2" s="925" t="s">
        <v>171</v>
      </c>
      <c r="FG2" s="925"/>
      <c r="FH2" s="925"/>
      <c r="FI2" s="925" t="s">
        <v>552</v>
      </c>
      <c r="FJ2" s="925"/>
      <c r="FK2" s="925"/>
      <c r="FL2" s="925" t="s">
        <v>193</v>
      </c>
      <c r="FM2" s="925"/>
      <c r="FN2" s="925"/>
      <c r="FO2" s="925" t="s">
        <v>281</v>
      </c>
      <c r="FP2" s="925"/>
      <c r="FQ2" s="925"/>
      <c r="FR2" s="925" t="s">
        <v>553</v>
      </c>
      <c r="FS2" s="925"/>
      <c r="FT2" s="925"/>
      <c r="FU2" s="925" t="s">
        <v>202</v>
      </c>
      <c r="FV2" s="925"/>
      <c r="FW2" s="925"/>
      <c r="FX2" s="925" t="s">
        <v>205</v>
      </c>
      <c r="FY2" s="925"/>
      <c r="FZ2" s="925"/>
      <c r="GA2" s="925" t="s">
        <v>278</v>
      </c>
      <c r="GB2" s="925"/>
      <c r="GC2" s="925"/>
      <c r="GD2" s="925" t="s">
        <v>515</v>
      </c>
      <c r="GE2" s="925"/>
      <c r="GF2" s="925"/>
      <c r="GG2" s="925" t="s">
        <v>477</v>
      </c>
      <c r="GH2" s="925"/>
      <c r="GI2" s="925"/>
      <c r="GJ2" s="925" t="s">
        <v>283</v>
      </c>
      <c r="GK2" s="925"/>
      <c r="GL2" s="925"/>
      <c r="GM2" s="925" t="s">
        <v>284</v>
      </c>
      <c r="GN2" s="925"/>
      <c r="GO2" s="925"/>
      <c r="GP2" s="925" t="s">
        <v>285</v>
      </c>
      <c r="GQ2" s="925"/>
      <c r="GR2" s="925"/>
      <c r="GS2" s="925" t="s">
        <v>286</v>
      </c>
      <c r="GT2" s="925"/>
      <c r="GU2" s="925"/>
      <c r="GV2" s="925" t="s">
        <v>287</v>
      </c>
      <c r="GW2" s="925"/>
      <c r="GX2" s="925"/>
      <c r="GY2" s="925" t="s">
        <v>208</v>
      </c>
      <c r="GZ2" s="925"/>
      <c r="HA2" s="925"/>
      <c r="HB2" s="925" t="s">
        <v>552</v>
      </c>
      <c r="HC2" s="925"/>
      <c r="HD2" s="925"/>
      <c r="HE2" s="925" t="s">
        <v>289</v>
      </c>
      <c r="HF2" s="925"/>
      <c r="HG2" s="925"/>
      <c r="HH2" s="925" t="s">
        <v>290</v>
      </c>
      <c r="HI2" s="925"/>
      <c r="HJ2" s="925"/>
      <c r="HK2" s="925" t="s">
        <v>291</v>
      </c>
      <c r="HL2" s="925"/>
      <c r="HM2" s="925"/>
      <c r="HN2" s="925" t="s">
        <v>554</v>
      </c>
      <c r="HO2" s="925"/>
      <c r="HP2" s="925"/>
      <c r="HQ2" s="925" t="s">
        <v>293</v>
      </c>
      <c r="HR2" s="925"/>
      <c r="HS2" s="925"/>
      <c r="HT2" s="925" t="s">
        <v>294</v>
      </c>
      <c r="HU2" s="925"/>
      <c r="HV2" s="925"/>
      <c r="HW2" s="925" t="s">
        <v>295</v>
      </c>
      <c r="HX2" s="925"/>
      <c r="HY2" s="925"/>
      <c r="HZ2" s="925" t="s">
        <v>296</v>
      </c>
      <c r="IA2" s="925"/>
      <c r="IB2" s="925"/>
      <c r="IC2" s="925" t="s">
        <v>297</v>
      </c>
      <c r="ID2" s="925"/>
      <c r="IE2" s="925"/>
      <c r="IF2" s="925" t="s">
        <v>298</v>
      </c>
      <c r="IG2" s="925"/>
      <c r="IH2" s="925"/>
      <c r="II2" s="925" t="s">
        <v>299</v>
      </c>
      <c r="IJ2" s="925"/>
      <c r="IK2" s="925"/>
      <c r="IL2" s="925" t="s">
        <v>300</v>
      </c>
      <c r="IM2" s="925"/>
      <c r="IN2" s="925"/>
      <c r="IO2" s="925" t="s">
        <v>301</v>
      </c>
      <c r="IP2" s="925"/>
      <c r="IQ2" s="925"/>
      <c r="IR2" s="925" t="s">
        <v>555</v>
      </c>
      <c r="IS2" s="925"/>
      <c r="IT2" s="925"/>
      <c r="IU2" s="925" t="s">
        <v>167</v>
      </c>
      <c r="IV2" s="925"/>
      <c r="IW2" s="925"/>
    </row>
    <row r="3" spans="1:257" s="811" customFormat="1" ht="23.25" customHeight="1">
      <c r="A3" s="810"/>
      <c r="B3" s="810"/>
      <c r="C3" s="812" t="s">
        <v>248</v>
      </c>
      <c r="D3" s="812" t="s">
        <v>122</v>
      </c>
      <c r="E3" s="812" t="s">
        <v>121</v>
      </c>
      <c r="F3" s="812" t="s">
        <v>248</v>
      </c>
      <c r="G3" s="812" t="s">
        <v>122</v>
      </c>
      <c r="H3" s="812" t="s">
        <v>121</v>
      </c>
      <c r="I3" s="812" t="s">
        <v>248</v>
      </c>
      <c r="J3" s="812" t="s">
        <v>122</v>
      </c>
      <c r="K3" s="812" t="s">
        <v>121</v>
      </c>
      <c r="L3" s="812" t="s">
        <v>248</v>
      </c>
      <c r="M3" s="812" t="s">
        <v>122</v>
      </c>
      <c r="N3" s="812" t="s">
        <v>121</v>
      </c>
      <c r="O3" s="812" t="s">
        <v>248</v>
      </c>
      <c r="P3" s="812" t="s">
        <v>122</v>
      </c>
      <c r="Q3" s="812" t="s">
        <v>121</v>
      </c>
      <c r="R3" s="812" t="s">
        <v>248</v>
      </c>
      <c r="S3" s="812" t="s">
        <v>122</v>
      </c>
      <c r="T3" s="812" t="s">
        <v>121</v>
      </c>
      <c r="U3" s="812" t="s">
        <v>248</v>
      </c>
      <c r="V3" s="812" t="s">
        <v>122</v>
      </c>
      <c r="W3" s="812" t="s">
        <v>121</v>
      </c>
      <c r="X3" s="812" t="s">
        <v>248</v>
      </c>
      <c r="Y3" s="812" t="s">
        <v>122</v>
      </c>
      <c r="Z3" s="812" t="s">
        <v>121</v>
      </c>
      <c r="AA3" s="812" t="s">
        <v>248</v>
      </c>
      <c r="AB3" s="812" t="s">
        <v>122</v>
      </c>
      <c r="AC3" s="812" t="s">
        <v>121</v>
      </c>
      <c r="AD3" s="812" t="s">
        <v>248</v>
      </c>
      <c r="AE3" s="812" t="s">
        <v>122</v>
      </c>
      <c r="AF3" s="812" t="s">
        <v>121</v>
      </c>
      <c r="AG3" s="812" t="s">
        <v>248</v>
      </c>
      <c r="AH3" s="812" t="s">
        <v>122</v>
      </c>
      <c r="AI3" s="812" t="s">
        <v>121</v>
      </c>
      <c r="AJ3" s="812" t="s">
        <v>248</v>
      </c>
      <c r="AK3" s="812" t="s">
        <v>122</v>
      </c>
      <c r="AL3" s="812" t="s">
        <v>121</v>
      </c>
      <c r="AM3" s="812" t="s">
        <v>248</v>
      </c>
      <c r="AN3" s="812" t="s">
        <v>122</v>
      </c>
      <c r="AO3" s="812" t="s">
        <v>121</v>
      </c>
      <c r="AP3" s="812" t="s">
        <v>248</v>
      </c>
      <c r="AQ3" s="812" t="s">
        <v>122</v>
      </c>
      <c r="AR3" s="812" t="s">
        <v>121</v>
      </c>
      <c r="AS3" s="812" t="s">
        <v>248</v>
      </c>
      <c r="AT3" s="812" t="s">
        <v>122</v>
      </c>
      <c r="AU3" s="812" t="s">
        <v>121</v>
      </c>
      <c r="AV3" s="812" t="s">
        <v>248</v>
      </c>
      <c r="AW3" s="812" t="s">
        <v>122</v>
      </c>
      <c r="AX3" s="812" t="s">
        <v>121</v>
      </c>
      <c r="AY3" s="812" t="s">
        <v>248</v>
      </c>
      <c r="AZ3" s="812" t="s">
        <v>122</v>
      </c>
      <c r="BA3" s="812" t="s">
        <v>121</v>
      </c>
      <c r="BB3" s="812" t="s">
        <v>248</v>
      </c>
      <c r="BC3" s="812" t="s">
        <v>122</v>
      </c>
      <c r="BD3" s="812" t="s">
        <v>121</v>
      </c>
      <c r="BE3" s="812" t="s">
        <v>248</v>
      </c>
      <c r="BF3" s="812" t="s">
        <v>122</v>
      </c>
      <c r="BG3" s="812" t="s">
        <v>121</v>
      </c>
      <c r="BH3" s="812" t="s">
        <v>248</v>
      </c>
      <c r="BI3" s="812" t="s">
        <v>122</v>
      </c>
      <c r="BJ3" s="812" t="s">
        <v>121</v>
      </c>
      <c r="BK3" s="812" t="s">
        <v>248</v>
      </c>
      <c r="BL3" s="812" t="s">
        <v>122</v>
      </c>
      <c r="BM3" s="812" t="s">
        <v>121</v>
      </c>
      <c r="BN3" s="812" t="s">
        <v>248</v>
      </c>
      <c r="BO3" s="812" t="s">
        <v>122</v>
      </c>
      <c r="BP3" s="812" t="s">
        <v>121</v>
      </c>
      <c r="BQ3" s="812" t="s">
        <v>248</v>
      </c>
      <c r="BR3" s="812" t="s">
        <v>122</v>
      </c>
      <c r="BS3" s="812" t="s">
        <v>121</v>
      </c>
      <c r="BT3" s="812" t="s">
        <v>248</v>
      </c>
      <c r="BU3" s="812" t="s">
        <v>122</v>
      </c>
      <c r="BV3" s="812" t="s">
        <v>121</v>
      </c>
      <c r="BW3" s="812" t="s">
        <v>248</v>
      </c>
      <c r="BX3" s="812" t="s">
        <v>122</v>
      </c>
      <c r="BY3" s="812" t="s">
        <v>121</v>
      </c>
      <c r="BZ3" s="812" t="s">
        <v>248</v>
      </c>
      <c r="CA3" s="812" t="s">
        <v>122</v>
      </c>
      <c r="CB3" s="812" t="s">
        <v>121</v>
      </c>
      <c r="CC3" s="812" t="s">
        <v>248</v>
      </c>
      <c r="CD3" s="812" t="s">
        <v>122</v>
      </c>
      <c r="CE3" s="812" t="s">
        <v>121</v>
      </c>
      <c r="CF3" s="812" t="s">
        <v>248</v>
      </c>
      <c r="CG3" s="812" t="s">
        <v>122</v>
      </c>
      <c r="CH3" s="812" t="s">
        <v>121</v>
      </c>
      <c r="CI3" s="812" t="s">
        <v>248</v>
      </c>
      <c r="CJ3" s="812" t="s">
        <v>122</v>
      </c>
      <c r="CK3" s="812" t="s">
        <v>121</v>
      </c>
      <c r="CL3" s="812" t="s">
        <v>248</v>
      </c>
      <c r="CM3" s="812" t="s">
        <v>122</v>
      </c>
      <c r="CN3" s="812" t="s">
        <v>121</v>
      </c>
      <c r="CO3" s="812" t="s">
        <v>248</v>
      </c>
      <c r="CP3" s="812" t="s">
        <v>122</v>
      </c>
      <c r="CQ3" s="812" t="s">
        <v>121</v>
      </c>
      <c r="CR3" s="812" t="s">
        <v>248</v>
      </c>
      <c r="CS3" s="812" t="s">
        <v>122</v>
      </c>
      <c r="CT3" s="812" t="s">
        <v>121</v>
      </c>
      <c r="CU3" s="812" t="s">
        <v>248</v>
      </c>
      <c r="CV3" s="812" t="s">
        <v>122</v>
      </c>
      <c r="CW3" s="812" t="s">
        <v>121</v>
      </c>
      <c r="CX3" s="812" t="s">
        <v>248</v>
      </c>
      <c r="CY3" s="812" t="s">
        <v>122</v>
      </c>
      <c r="CZ3" s="812" t="s">
        <v>121</v>
      </c>
      <c r="DA3" s="812" t="s">
        <v>248</v>
      </c>
      <c r="DB3" s="812" t="s">
        <v>122</v>
      </c>
      <c r="DC3" s="812" t="s">
        <v>121</v>
      </c>
      <c r="DD3" s="812" t="s">
        <v>248</v>
      </c>
      <c r="DE3" s="812" t="s">
        <v>122</v>
      </c>
      <c r="DF3" s="812" t="s">
        <v>121</v>
      </c>
      <c r="DG3" s="812" t="s">
        <v>248</v>
      </c>
      <c r="DH3" s="812" t="s">
        <v>122</v>
      </c>
      <c r="DI3" s="812" t="s">
        <v>121</v>
      </c>
      <c r="DJ3" s="812" t="s">
        <v>248</v>
      </c>
      <c r="DK3" s="812" t="s">
        <v>122</v>
      </c>
      <c r="DL3" s="812" t="s">
        <v>121</v>
      </c>
      <c r="DM3" s="812" t="s">
        <v>248</v>
      </c>
      <c r="DN3" s="812" t="s">
        <v>122</v>
      </c>
      <c r="DO3" s="812" t="s">
        <v>121</v>
      </c>
      <c r="DP3" s="812" t="s">
        <v>248</v>
      </c>
      <c r="DQ3" s="812" t="s">
        <v>122</v>
      </c>
      <c r="DR3" s="812" t="s">
        <v>121</v>
      </c>
      <c r="DS3" s="812" t="s">
        <v>248</v>
      </c>
      <c r="DT3" s="812" t="s">
        <v>122</v>
      </c>
      <c r="DU3" s="812" t="s">
        <v>121</v>
      </c>
      <c r="DV3" s="812" t="s">
        <v>248</v>
      </c>
      <c r="DW3" s="812" t="s">
        <v>122</v>
      </c>
      <c r="DX3" s="812" t="s">
        <v>121</v>
      </c>
      <c r="DY3" s="812" t="s">
        <v>248</v>
      </c>
      <c r="DZ3" s="812" t="s">
        <v>122</v>
      </c>
      <c r="EA3" s="812" t="s">
        <v>121</v>
      </c>
      <c r="EB3" s="812" t="s">
        <v>248</v>
      </c>
      <c r="EC3" s="812" t="s">
        <v>122</v>
      </c>
      <c r="ED3" s="812" t="s">
        <v>121</v>
      </c>
      <c r="EE3" s="812" t="s">
        <v>248</v>
      </c>
      <c r="EF3" s="812" t="s">
        <v>122</v>
      </c>
      <c r="EG3" s="812" t="s">
        <v>121</v>
      </c>
      <c r="EH3" s="812" t="s">
        <v>248</v>
      </c>
      <c r="EI3" s="812" t="s">
        <v>122</v>
      </c>
      <c r="EJ3" s="812" t="s">
        <v>121</v>
      </c>
      <c r="EK3" s="812" t="s">
        <v>248</v>
      </c>
      <c r="EL3" s="812" t="s">
        <v>122</v>
      </c>
      <c r="EM3" s="812" t="s">
        <v>121</v>
      </c>
      <c r="EN3" s="812" t="s">
        <v>248</v>
      </c>
      <c r="EO3" s="812" t="s">
        <v>122</v>
      </c>
      <c r="EP3" s="812" t="s">
        <v>121</v>
      </c>
      <c r="EQ3" s="812" t="s">
        <v>248</v>
      </c>
      <c r="ER3" s="812" t="s">
        <v>122</v>
      </c>
      <c r="ES3" s="812" t="s">
        <v>121</v>
      </c>
      <c r="ET3" s="812" t="s">
        <v>248</v>
      </c>
      <c r="EU3" s="812" t="s">
        <v>122</v>
      </c>
      <c r="EV3" s="812" t="s">
        <v>121</v>
      </c>
      <c r="EW3" s="812" t="s">
        <v>248</v>
      </c>
      <c r="EX3" s="812" t="s">
        <v>122</v>
      </c>
      <c r="EY3" s="812" t="s">
        <v>121</v>
      </c>
      <c r="EZ3" s="812" t="s">
        <v>248</v>
      </c>
      <c r="FA3" s="812" t="s">
        <v>122</v>
      </c>
      <c r="FB3" s="812" t="s">
        <v>121</v>
      </c>
      <c r="FC3" s="812" t="s">
        <v>248</v>
      </c>
      <c r="FD3" s="812" t="s">
        <v>122</v>
      </c>
      <c r="FE3" s="812" t="s">
        <v>121</v>
      </c>
      <c r="FF3" s="812" t="s">
        <v>248</v>
      </c>
      <c r="FG3" s="812" t="s">
        <v>122</v>
      </c>
      <c r="FH3" s="812" t="s">
        <v>121</v>
      </c>
      <c r="FI3" s="812" t="s">
        <v>248</v>
      </c>
      <c r="FJ3" s="812" t="s">
        <v>122</v>
      </c>
      <c r="FK3" s="812" t="s">
        <v>121</v>
      </c>
      <c r="FL3" s="812" t="s">
        <v>248</v>
      </c>
      <c r="FM3" s="812" t="s">
        <v>122</v>
      </c>
      <c r="FN3" s="812" t="s">
        <v>121</v>
      </c>
      <c r="FO3" s="812" t="s">
        <v>248</v>
      </c>
      <c r="FP3" s="812" t="s">
        <v>122</v>
      </c>
      <c r="FQ3" s="812" t="s">
        <v>121</v>
      </c>
      <c r="FR3" s="812" t="s">
        <v>248</v>
      </c>
      <c r="FS3" s="812" t="s">
        <v>122</v>
      </c>
      <c r="FT3" s="812" t="s">
        <v>121</v>
      </c>
      <c r="FU3" s="812" t="s">
        <v>248</v>
      </c>
      <c r="FV3" s="812" t="s">
        <v>122</v>
      </c>
      <c r="FW3" s="812" t="s">
        <v>121</v>
      </c>
      <c r="FX3" s="812" t="s">
        <v>248</v>
      </c>
      <c r="FY3" s="812" t="s">
        <v>122</v>
      </c>
      <c r="FZ3" s="812" t="s">
        <v>121</v>
      </c>
      <c r="GA3" s="812" t="s">
        <v>248</v>
      </c>
      <c r="GB3" s="812" t="s">
        <v>122</v>
      </c>
      <c r="GC3" s="812" t="s">
        <v>121</v>
      </c>
      <c r="GD3" s="812" t="s">
        <v>248</v>
      </c>
      <c r="GE3" s="812" t="s">
        <v>122</v>
      </c>
      <c r="GF3" s="812" t="s">
        <v>121</v>
      </c>
      <c r="GG3" s="812" t="s">
        <v>248</v>
      </c>
      <c r="GH3" s="812" t="s">
        <v>122</v>
      </c>
      <c r="GI3" s="812" t="s">
        <v>121</v>
      </c>
      <c r="GJ3" s="812" t="s">
        <v>248</v>
      </c>
      <c r="GK3" s="812" t="s">
        <v>122</v>
      </c>
      <c r="GL3" s="812" t="s">
        <v>121</v>
      </c>
      <c r="GM3" s="812" t="s">
        <v>248</v>
      </c>
      <c r="GN3" s="812" t="s">
        <v>122</v>
      </c>
      <c r="GO3" s="812" t="s">
        <v>121</v>
      </c>
      <c r="GP3" s="812" t="s">
        <v>248</v>
      </c>
      <c r="GQ3" s="812" t="s">
        <v>122</v>
      </c>
      <c r="GR3" s="812" t="s">
        <v>121</v>
      </c>
      <c r="GS3" s="812" t="s">
        <v>248</v>
      </c>
      <c r="GT3" s="812" t="s">
        <v>122</v>
      </c>
      <c r="GU3" s="812" t="s">
        <v>121</v>
      </c>
      <c r="GV3" s="812" t="s">
        <v>248</v>
      </c>
      <c r="GW3" s="812" t="s">
        <v>122</v>
      </c>
      <c r="GX3" s="812" t="s">
        <v>121</v>
      </c>
      <c r="GY3" s="812" t="s">
        <v>248</v>
      </c>
      <c r="GZ3" s="812" t="s">
        <v>122</v>
      </c>
      <c r="HA3" s="812" t="s">
        <v>121</v>
      </c>
      <c r="HB3" s="812" t="s">
        <v>248</v>
      </c>
      <c r="HC3" s="812" t="s">
        <v>122</v>
      </c>
      <c r="HD3" s="812" t="s">
        <v>121</v>
      </c>
      <c r="HE3" s="812" t="s">
        <v>248</v>
      </c>
      <c r="HF3" s="812" t="s">
        <v>122</v>
      </c>
      <c r="HG3" s="812" t="s">
        <v>121</v>
      </c>
      <c r="HH3" s="812" t="s">
        <v>248</v>
      </c>
      <c r="HI3" s="812" t="s">
        <v>122</v>
      </c>
      <c r="HJ3" s="812" t="s">
        <v>121</v>
      </c>
      <c r="HK3" s="812" t="s">
        <v>248</v>
      </c>
      <c r="HL3" s="812" t="s">
        <v>122</v>
      </c>
      <c r="HM3" s="812" t="s">
        <v>121</v>
      </c>
      <c r="HN3" s="812" t="s">
        <v>248</v>
      </c>
      <c r="HO3" s="812" t="s">
        <v>122</v>
      </c>
      <c r="HP3" s="812" t="s">
        <v>121</v>
      </c>
      <c r="HQ3" s="812" t="s">
        <v>248</v>
      </c>
      <c r="HR3" s="812" t="s">
        <v>122</v>
      </c>
      <c r="HS3" s="812" t="s">
        <v>121</v>
      </c>
      <c r="HT3" s="812" t="s">
        <v>248</v>
      </c>
      <c r="HU3" s="812" t="s">
        <v>122</v>
      </c>
      <c r="HV3" s="812" t="s">
        <v>121</v>
      </c>
      <c r="HW3" s="812" t="s">
        <v>248</v>
      </c>
      <c r="HX3" s="812" t="s">
        <v>122</v>
      </c>
      <c r="HY3" s="812" t="s">
        <v>121</v>
      </c>
      <c r="HZ3" s="812" t="s">
        <v>248</v>
      </c>
      <c r="IA3" s="812" t="s">
        <v>122</v>
      </c>
      <c r="IB3" s="812" t="s">
        <v>121</v>
      </c>
      <c r="IC3" s="812" t="s">
        <v>248</v>
      </c>
      <c r="ID3" s="812" t="s">
        <v>122</v>
      </c>
      <c r="IE3" s="812" t="s">
        <v>121</v>
      </c>
      <c r="IF3" s="812" t="s">
        <v>248</v>
      </c>
      <c r="IG3" s="812" t="s">
        <v>122</v>
      </c>
      <c r="IH3" s="812" t="s">
        <v>121</v>
      </c>
      <c r="II3" s="812" t="s">
        <v>248</v>
      </c>
      <c r="IJ3" s="812" t="s">
        <v>122</v>
      </c>
      <c r="IK3" s="812" t="s">
        <v>121</v>
      </c>
      <c r="IL3" s="812" t="s">
        <v>248</v>
      </c>
      <c r="IM3" s="812" t="s">
        <v>122</v>
      </c>
      <c r="IN3" s="812" t="s">
        <v>121</v>
      </c>
      <c r="IO3" s="812" t="s">
        <v>248</v>
      </c>
      <c r="IP3" s="812" t="s">
        <v>122</v>
      </c>
      <c r="IQ3" s="812" t="s">
        <v>121</v>
      </c>
      <c r="IR3" s="812" t="s">
        <v>248</v>
      </c>
      <c r="IS3" s="812" t="s">
        <v>122</v>
      </c>
      <c r="IT3" s="812" t="s">
        <v>121</v>
      </c>
      <c r="IU3" s="812" t="s">
        <v>248</v>
      </c>
      <c r="IV3" s="812" t="s">
        <v>122</v>
      </c>
      <c r="IW3" s="812" t="s">
        <v>121</v>
      </c>
    </row>
    <row r="4" spans="1:257" ht="15.75">
      <c r="A4" s="482">
        <v>1</v>
      </c>
      <c r="B4" s="482" t="s">
        <v>556</v>
      </c>
      <c r="C4" s="813">
        <v>76.38</v>
      </c>
      <c r="D4" s="813">
        <v>997.88</v>
      </c>
      <c r="E4" s="813">
        <v>13.064676616915424</v>
      </c>
      <c r="F4" s="813">
        <v>196.98</v>
      </c>
      <c r="G4" s="813">
        <v>1781.64</v>
      </c>
      <c r="H4" s="813">
        <v>9.0447761194029859</v>
      </c>
      <c r="I4" s="813">
        <v>50.249999999999993</v>
      </c>
      <c r="J4" s="813">
        <v>757.5</v>
      </c>
      <c r="K4" s="813">
        <v>15.074626865671643</v>
      </c>
      <c r="L4" s="813">
        <v>254.26499999999999</v>
      </c>
      <c r="M4" s="813">
        <v>3068.7840000000001</v>
      </c>
      <c r="N4" s="813">
        <v>12.06923485340098</v>
      </c>
      <c r="O4" s="813">
        <v>397.97999999999996</v>
      </c>
      <c r="P4" s="813">
        <v>6712.46</v>
      </c>
      <c r="Q4" s="813">
        <v>16.866324940951809</v>
      </c>
      <c r="R4" s="813">
        <v>182.90999999999997</v>
      </c>
      <c r="S4" s="813">
        <v>2833.05</v>
      </c>
      <c r="T4" s="813">
        <v>15.488764966376911</v>
      </c>
      <c r="U4" s="813">
        <v>590.93999999999994</v>
      </c>
      <c r="V4" s="813">
        <v>11508.95</v>
      </c>
      <c r="W4" s="813">
        <v>19.47566588824585</v>
      </c>
      <c r="X4" s="813">
        <v>50.249999999999993</v>
      </c>
      <c r="Y4" s="813">
        <v>454.5</v>
      </c>
      <c r="Z4" s="813">
        <v>9.0447761194029859</v>
      </c>
      <c r="AA4" s="813">
        <v>1155.7499999999998</v>
      </c>
      <c r="AB4" s="813">
        <v>19745.5</v>
      </c>
      <c r="AC4" s="813">
        <v>17.084577114427866</v>
      </c>
      <c r="AD4" s="813">
        <v>216.07499999999999</v>
      </c>
      <c r="AE4" s="813">
        <v>2931.5250000000001</v>
      </c>
      <c r="AF4" s="813">
        <v>13.567164179104479</v>
      </c>
      <c r="AG4" s="813">
        <v>170.85</v>
      </c>
      <c r="AH4" s="813">
        <v>2077.5700000000002</v>
      </c>
      <c r="AI4" s="813">
        <v>12.160199004975127</v>
      </c>
      <c r="AJ4" s="813">
        <v>2082.3599999999997</v>
      </c>
      <c r="AK4" s="813">
        <v>38715.32</v>
      </c>
      <c r="AL4" s="813">
        <v>18.592039800995028</v>
      </c>
      <c r="AM4" s="813">
        <v>854.24999999999989</v>
      </c>
      <c r="AN4" s="813">
        <v>12877.5</v>
      </c>
      <c r="AO4" s="813">
        <v>15.074626865671643</v>
      </c>
      <c r="AP4" s="813">
        <v>904.49999999999989</v>
      </c>
      <c r="AQ4" s="813">
        <v>11362.5</v>
      </c>
      <c r="AR4" s="813">
        <v>12.562189054726369</v>
      </c>
      <c r="AS4" s="813">
        <f>SUM(C4+F4+I4+L4+O4+R4+U4+X4+AA4+AD4+AG4+AJ4+AM4+AP4)</f>
        <v>7183.74</v>
      </c>
      <c r="AT4" s="813">
        <f t="shared" ref="AT4:AT19" si="0">SUM(D4+G4+J4+M4+P4+S4+V4+Y4+AB4+AE4+AH4+AK4+AN4+AQ4)</f>
        <v>115824.679</v>
      </c>
      <c r="AU4" s="813">
        <f>AT4/AS4</f>
        <v>16.12317247005042</v>
      </c>
      <c r="AV4" s="813">
        <v>2371.7999999999997</v>
      </c>
      <c r="AW4" s="813">
        <v>35754</v>
      </c>
      <c r="AX4" s="813">
        <v>15.074626865671643</v>
      </c>
      <c r="AY4" s="813">
        <v>1155.7499999999998</v>
      </c>
      <c r="AZ4" s="813">
        <v>17422.5</v>
      </c>
      <c r="BA4" s="813">
        <v>15.074626865671645</v>
      </c>
      <c r="BB4" s="813">
        <v>965.90549999999996</v>
      </c>
      <c r="BC4" s="813">
        <v>10261.6</v>
      </c>
      <c r="BD4" s="813">
        <v>10.623813613236493</v>
      </c>
      <c r="BE4" s="813">
        <v>1583.8799999999999</v>
      </c>
      <c r="BF4" s="813">
        <v>19464.72</v>
      </c>
      <c r="BG4" s="813">
        <v>12.289264338207442</v>
      </c>
      <c r="BH4" s="813">
        <v>2592.8999999999996</v>
      </c>
      <c r="BI4" s="813">
        <v>44038.02</v>
      </c>
      <c r="BJ4" s="813">
        <v>16.98407960199005</v>
      </c>
      <c r="BK4" s="813">
        <v>929.62499999999989</v>
      </c>
      <c r="BL4" s="813">
        <v>9150.6</v>
      </c>
      <c r="BM4" s="813">
        <v>9.8433239209358625</v>
      </c>
      <c r="BN4" s="813">
        <v>2396.9249999999997</v>
      </c>
      <c r="BO4" s="813">
        <v>52994.7</v>
      </c>
      <c r="BP4" s="813">
        <v>22.10945273631841</v>
      </c>
      <c r="BQ4" s="813">
        <v>562.79999999999995</v>
      </c>
      <c r="BR4" s="813">
        <v>1414</v>
      </c>
      <c r="BS4" s="813">
        <v>2.5124378109452739</v>
      </c>
      <c r="BT4" s="813">
        <f>SUM(AV4+AY4+BB4+BE4+BH4+BK4+BN4+BQ4)</f>
        <v>12559.585499999997</v>
      </c>
      <c r="BU4" s="813">
        <f t="shared" ref="BU4:BU60" si="1">SUM(AW4+AZ4+BC4+BF4+BI4+BL4+BO4+BR4)</f>
        <v>190500.14</v>
      </c>
      <c r="BV4" s="813">
        <f>BU4/BT4</f>
        <v>15.167709157280711</v>
      </c>
      <c r="BW4" s="813">
        <v>321.59999999999997</v>
      </c>
      <c r="BX4" s="813">
        <v>3434</v>
      </c>
      <c r="BY4" s="813">
        <v>10.677860696517413</v>
      </c>
      <c r="BZ4" s="813">
        <v>789.93</v>
      </c>
      <c r="CA4" s="813">
        <v>11907.9</v>
      </c>
      <c r="CB4" s="813">
        <v>15.074626865671643</v>
      </c>
      <c r="CC4" s="813">
        <v>60.3</v>
      </c>
      <c r="CD4" s="813">
        <v>633.27</v>
      </c>
      <c r="CE4" s="813">
        <v>10.501990049751244</v>
      </c>
      <c r="CF4" s="813">
        <v>93.113249999999994</v>
      </c>
      <c r="CG4" s="813">
        <v>1104.2027</v>
      </c>
      <c r="CH4" s="813">
        <v>11.858706467661692</v>
      </c>
      <c r="CI4" s="813">
        <v>263.30999999999995</v>
      </c>
      <c r="CJ4" s="813">
        <v>2646.2</v>
      </c>
      <c r="CK4" s="813">
        <v>10.049751243781095</v>
      </c>
      <c r="CL4" s="813">
        <v>1236.1499999999999</v>
      </c>
      <c r="CM4" s="813">
        <v>19255.650000000001</v>
      </c>
      <c r="CN4" s="813">
        <v>15.5771144278607</v>
      </c>
      <c r="CO4" s="813">
        <v>238.68749999999997</v>
      </c>
      <c r="CP4" s="813">
        <v>4907.59</v>
      </c>
      <c r="CQ4" s="813">
        <v>20.560733176224147</v>
      </c>
      <c r="CR4" s="813">
        <v>623.09999999999991</v>
      </c>
      <c r="CS4" s="813">
        <v>7140.7</v>
      </c>
      <c r="CT4" s="813">
        <v>11.459958273150379</v>
      </c>
      <c r="CU4" s="813">
        <v>351.74999999999994</v>
      </c>
      <c r="CV4" s="813">
        <v>5656</v>
      </c>
      <c r="CW4" s="813">
        <v>16.079601990049753</v>
      </c>
      <c r="CX4" s="813">
        <v>399.98999999999995</v>
      </c>
      <c r="CY4" s="813">
        <v>5240.8900000000003</v>
      </c>
      <c r="CZ4" s="813">
        <v>13.102552563814097</v>
      </c>
      <c r="DA4" s="813">
        <v>501.49499999999995</v>
      </c>
      <c r="DB4" s="813">
        <v>7207.0569999999998</v>
      </c>
      <c r="DC4" s="813">
        <v>14.371144278606966</v>
      </c>
      <c r="DD4" s="813">
        <v>570.83999999999992</v>
      </c>
      <c r="DE4" s="813">
        <v>11531.17</v>
      </c>
      <c r="DF4" s="813">
        <v>20.200353864480419</v>
      </c>
      <c r="DG4" s="813">
        <v>433.15499999999997</v>
      </c>
      <c r="DH4" s="813">
        <v>5223.72</v>
      </c>
      <c r="DI4" s="813">
        <v>12.059701492537314</v>
      </c>
      <c r="DJ4" s="813">
        <f>SUM(BW4+BZ4+CC4+CF4+CI4+CL4+CO4+CR4+CU4+CX4+DA4+DD4+DG4)</f>
        <v>5883.4207499999993</v>
      </c>
      <c r="DK4" s="813">
        <f>SUM(BX4+CA4+CD4+CG4+CJ4+CM4+CP4+CS4+CV4+CY4+DB4+DE4+DH4)</f>
        <v>85888.349699999992</v>
      </c>
      <c r="DL4" s="813">
        <f>DK4/DJ4</f>
        <v>14.598369443490848</v>
      </c>
      <c r="DM4" s="813">
        <v>30.15</v>
      </c>
      <c r="DN4" s="813">
        <v>376.73</v>
      </c>
      <c r="DO4" s="813">
        <v>12.495190713101161</v>
      </c>
      <c r="DP4" s="813">
        <v>28.139999999999997</v>
      </c>
      <c r="DQ4" s="813">
        <v>362.59</v>
      </c>
      <c r="DR4" s="813">
        <v>12.885216773276476</v>
      </c>
      <c r="DS4" s="813">
        <v>251.24999999999997</v>
      </c>
      <c r="DT4" s="813">
        <v>2701.75</v>
      </c>
      <c r="DU4" s="813">
        <v>10.753233830845772</v>
      </c>
      <c r="DV4" s="813">
        <v>219.08999999999997</v>
      </c>
      <c r="DW4" s="813">
        <v>2322.8989999999999</v>
      </c>
      <c r="DX4" s="813">
        <v>10.602487562189056</v>
      </c>
      <c r="DY4" s="813">
        <v>388.93499999999995</v>
      </c>
      <c r="DZ4" s="813">
        <v>4045.5045</v>
      </c>
      <c r="EA4" s="813">
        <v>10.401492537313434</v>
      </c>
      <c r="EB4" s="813">
        <v>252.55649999999997</v>
      </c>
      <c r="EC4" s="813">
        <v>3299.569</v>
      </c>
      <c r="ED4" s="813">
        <v>13.064676616915424</v>
      </c>
      <c r="EE4" s="813">
        <v>105.52499999999999</v>
      </c>
      <c r="EF4" s="813">
        <v>1322.0193000000002</v>
      </c>
      <c r="EG4" s="813">
        <v>12.528019900497515</v>
      </c>
      <c r="EH4" s="813">
        <v>200.99999999999997</v>
      </c>
      <c r="EI4" s="813">
        <v>3030</v>
      </c>
      <c r="EJ4" s="813">
        <v>15.074626865671643</v>
      </c>
      <c r="EK4" s="813">
        <v>86.429999999999993</v>
      </c>
      <c r="EL4" s="813">
        <v>944.35</v>
      </c>
      <c r="EM4" s="813">
        <v>10.926183038296889</v>
      </c>
      <c r="EN4" s="813">
        <v>154.76999999999998</v>
      </c>
      <c r="EO4" s="813">
        <v>4030.91</v>
      </c>
      <c r="EP4" s="813">
        <v>26.044517671383346</v>
      </c>
      <c r="EQ4" s="813">
        <v>427.12499999999994</v>
      </c>
      <c r="ER4" s="813">
        <v>5151</v>
      </c>
      <c r="ES4" s="813">
        <v>12.059701492537314</v>
      </c>
      <c r="ET4" s="813">
        <f>SUM(DM4+DP4+DS4+DV4+DY4+EB4+EE4+EH4+EK4+EN4+EQ4)</f>
        <v>2144.9714999999997</v>
      </c>
      <c r="EU4" s="813">
        <f>SUM(DN4+DQ4+DT4+DW4+DZ4+EC4+EF4+EI4+EL4+EO4+ER4)</f>
        <v>27587.321799999998</v>
      </c>
      <c r="EV4" s="813">
        <f>EU4/ET4</f>
        <v>12.861393170025803</v>
      </c>
      <c r="EW4" s="813">
        <v>192.95999999999998</v>
      </c>
      <c r="EX4" s="813">
        <v>2861.33</v>
      </c>
      <c r="EY4" s="813">
        <v>14.828617330016584</v>
      </c>
      <c r="EZ4" s="813">
        <v>381.9</v>
      </c>
      <c r="FA4" s="813">
        <v>5757</v>
      </c>
      <c r="FB4" s="813">
        <v>15.074626865671643</v>
      </c>
      <c r="FC4" s="813">
        <v>1105.4999999999998</v>
      </c>
      <c r="FD4" s="813">
        <v>13332</v>
      </c>
      <c r="FE4" s="813">
        <v>12.059701492537316</v>
      </c>
      <c r="FF4" s="813">
        <v>602.99999999999989</v>
      </c>
      <c r="FG4" s="813">
        <v>10807</v>
      </c>
      <c r="FH4" s="813">
        <v>17.922056384742955</v>
      </c>
      <c r="FI4" s="813">
        <v>116.57999999999998</v>
      </c>
      <c r="FJ4" s="813">
        <v>1532.675</v>
      </c>
      <c r="FK4" s="813">
        <v>13.146980614170529</v>
      </c>
      <c r="FL4" s="813">
        <v>126.62999999999998</v>
      </c>
      <c r="FM4" s="813">
        <v>1463.49</v>
      </c>
      <c r="FN4" s="813">
        <v>11.55721393034826</v>
      </c>
      <c r="FO4" s="813">
        <v>226.12499999999997</v>
      </c>
      <c r="FP4" s="813">
        <v>4984.3500000000004</v>
      </c>
      <c r="FQ4" s="813">
        <v>22.042454394693205</v>
      </c>
      <c r="FR4" s="813">
        <v>427.12499999999994</v>
      </c>
      <c r="FS4" s="813">
        <v>5151</v>
      </c>
      <c r="FT4" s="813">
        <v>12.059701492537314</v>
      </c>
      <c r="FU4" s="813">
        <v>441.19499999999994</v>
      </c>
      <c r="FV4" s="813">
        <v>8228.4699999999993</v>
      </c>
      <c r="FW4" s="813">
        <v>18.650415349222001</v>
      </c>
      <c r="FX4" s="813">
        <v>165.82499999999999</v>
      </c>
      <c r="FY4" s="813">
        <v>1999.8</v>
      </c>
      <c r="FZ4" s="813">
        <v>12.059701492537314</v>
      </c>
      <c r="GA4" s="813">
        <v>160.79999999999998</v>
      </c>
      <c r="GB4" s="813">
        <v>1459.45</v>
      </c>
      <c r="GC4" s="813">
        <v>9.0761815920398021</v>
      </c>
      <c r="GD4" s="813">
        <v>961.28249999999991</v>
      </c>
      <c r="GE4" s="813">
        <v>23185.56</v>
      </c>
      <c r="GF4" s="813">
        <v>24.119402985074629</v>
      </c>
      <c r="GG4" s="813">
        <f>SUM(EW4+EZ4+FC4+FF4+FI4+FL4+FO4+FR4+FU4+FX4+GA4+GD4)</f>
        <v>4908.9224999999997</v>
      </c>
      <c r="GH4" s="813">
        <f>SUM(EX4+FA4+FD4+FG4+FJ4+FM4+FP4+FS4+FV4+FY4+GB4+GE4)</f>
        <v>80762.125</v>
      </c>
      <c r="GI4" s="813">
        <f>GH4/GG4</f>
        <v>16.452108380199526</v>
      </c>
      <c r="GJ4" s="813">
        <v>30.15</v>
      </c>
      <c r="GK4" s="813">
        <v>363.6</v>
      </c>
      <c r="GL4" s="813">
        <v>12.059701492537314</v>
      </c>
      <c r="GM4" s="813">
        <v>1.5074999999999998</v>
      </c>
      <c r="GN4" s="813">
        <v>11.4635</v>
      </c>
      <c r="GO4" s="813">
        <v>7.6043117744610287</v>
      </c>
      <c r="GP4" s="813">
        <v>16.079999999999998</v>
      </c>
      <c r="GQ4" s="813">
        <v>161.6</v>
      </c>
      <c r="GR4" s="813">
        <v>10.049751243781095</v>
      </c>
      <c r="GS4" s="813">
        <v>78.389999999999986</v>
      </c>
      <c r="GT4" s="813">
        <v>472.68</v>
      </c>
      <c r="GU4" s="813">
        <v>6.0298507462686581</v>
      </c>
      <c r="GV4" s="813">
        <v>12.059999999999999</v>
      </c>
      <c r="GW4" s="813">
        <v>276.74</v>
      </c>
      <c r="GX4" s="813">
        <v>22.946932006633503</v>
      </c>
      <c r="GY4" s="813">
        <v>155.77499999999998</v>
      </c>
      <c r="GZ4" s="813">
        <v>1697.81</v>
      </c>
      <c r="HA4" s="813">
        <v>10.899117316642595</v>
      </c>
      <c r="HB4" s="813">
        <v>116.57999999999998</v>
      </c>
      <c r="HC4" s="813">
        <v>1532.675</v>
      </c>
      <c r="HD4" s="813">
        <v>13.146980614170529</v>
      </c>
      <c r="HE4" s="813">
        <v>132.66</v>
      </c>
      <c r="HF4" s="813">
        <v>1266.54</v>
      </c>
      <c r="HG4" s="813">
        <v>9.5472636815920406</v>
      </c>
      <c r="HH4" s="813">
        <v>325.61999999999995</v>
      </c>
      <c r="HI4" s="813">
        <v>3777.4</v>
      </c>
      <c r="HJ4" s="813">
        <v>11.600638781401637</v>
      </c>
      <c r="HK4" s="813">
        <v>160.79999999999998</v>
      </c>
      <c r="HL4" s="813">
        <v>2747.2</v>
      </c>
      <c r="HM4" s="813">
        <v>17.084577114427862</v>
      </c>
      <c r="HN4" s="813">
        <f>SUM(GJ4+GM4+GP4+GS4+GV4+GY4+HB4+HE4+HH4+HK4)</f>
        <v>1029.6224999999999</v>
      </c>
      <c r="HO4" s="813">
        <f t="shared" ref="HO4:HO60" si="2">SUM(GK4+GN4+GQ4+GT4+GW4+GZ4+HC4+HF4+HI4+HL4)</f>
        <v>12307.708500000001</v>
      </c>
      <c r="HP4" s="813">
        <f>HO4/HN4</f>
        <v>11.953612610447035</v>
      </c>
      <c r="HQ4" s="813">
        <v>50.249999999999993</v>
      </c>
      <c r="HR4" s="813">
        <v>530.25</v>
      </c>
      <c r="HS4" s="813">
        <v>10.55223880597015</v>
      </c>
      <c r="HT4" s="813">
        <v>65.324999999999989</v>
      </c>
      <c r="HU4" s="813">
        <v>787.8</v>
      </c>
      <c r="HV4" s="813">
        <v>12.059701492537314</v>
      </c>
      <c r="HW4" s="813">
        <v>107.53499999999998</v>
      </c>
      <c r="HX4" s="813">
        <v>1242.3</v>
      </c>
      <c r="HY4" s="813">
        <v>11.552517784907241</v>
      </c>
      <c r="HZ4" s="813">
        <v>40.199999999999996</v>
      </c>
      <c r="IA4" s="813">
        <v>315.12</v>
      </c>
      <c r="IB4" s="813">
        <v>7.838805970149255</v>
      </c>
      <c r="IC4" s="813">
        <v>70.852499999999992</v>
      </c>
      <c r="ID4" s="813">
        <v>854.46</v>
      </c>
      <c r="IE4" s="813">
        <v>12.059701492537314</v>
      </c>
      <c r="IF4" s="813">
        <v>107.53499999999998</v>
      </c>
      <c r="IG4" s="813">
        <v>1838.2</v>
      </c>
      <c r="IH4" s="813">
        <v>17.093969405309902</v>
      </c>
      <c r="II4" s="813">
        <v>236.17499999999998</v>
      </c>
      <c r="IJ4" s="813">
        <v>3085.55</v>
      </c>
      <c r="IK4" s="813">
        <v>13.064676616915424</v>
      </c>
      <c r="IL4" s="813">
        <v>618.07499999999993</v>
      </c>
      <c r="IM4" s="813">
        <v>9317.25</v>
      </c>
      <c r="IN4" s="813">
        <v>15.074626865671643</v>
      </c>
      <c r="IO4" s="813">
        <v>376.87499999999994</v>
      </c>
      <c r="IP4" s="813">
        <v>4166.25</v>
      </c>
      <c r="IQ4" s="813">
        <v>11.054726368159205</v>
      </c>
      <c r="IR4" s="813">
        <f>SUM(HQ4+HT4+HW4+HZ4+IC4+IF4+II4+IL4+IO4)</f>
        <v>1672.8224999999998</v>
      </c>
      <c r="IS4" s="813">
        <f>SUM(HR4+HU4+HX4+IA4+ID4+IG4+IJ4+IM4+IP4)</f>
        <v>22137.18</v>
      </c>
      <c r="IT4" s="813">
        <f>IS4/IR4</f>
        <v>13.233430325094266</v>
      </c>
      <c r="IU4" s="813">
        <f t="shared" ref="IU4:IV35" si="3">SUM(AS4+BT4+DJ4+ET4+GG4+HN4+IR4)</f>
        <v>35383.085249999996</v>
      </c>
      <c r="IV4" s="813">
        <f t="shared" si="3"/>
        <v>535007.50400000007</v>
      </c>
      <c r="IW4" s="813">
        <f>IV4/IU4</f>
        <v>15.120431138774144</v>
      </c>
    </row>
    <row r="5" spans="1:257" ht="15.75">
      <c r="A5" s="482">
        <v>2</v>
      </c>
      <c r="B5" s="482" t="s">
        <v>557</v>
      </c>
      <c r="C5" s="813">
        <v>72.359999999999985</v>
      </c>
      <c r="D5" s="813">
        <v>1018.08</v>
      </c>
      <c r="E5" s="813">
        <v>14.069651741293535</v>
      </c>
      <c r="F5" s="813">
        <v>170.85</v>
      </c>
      <c r="G5" s="813">
        <v>1888.7</v>
      </c>
      <c r="H5" s="813">
        <v>11.054726368159205</v>
      </c>
      <c r="I5" s="813">
        <v>60.3</v>
      </c>
      <c r="J5" s="813">
        <v>1212</v>
      </c>
      <c r="K5" s="813">
        <v>20.099502487562191</v>
      </c>
      <c r="L5" s="813">
        <v>187.93499999999997</v>
      </c>
      <c r="M5" s="813">
        <v>2248.7649999999999</v>
      </c>
      <c r="N5" s="813">
        <v>11.965653018330807</v>
      </c>
      <c r="O5" s="813">
        <v>730.63499999999988</v>
      </c>
      <c r="P5" s="813">
        <v>12128.08</v>
      </c>
      <c r="Q5" s="813">
        <v>16.599369041997718</v>
      </c>
      <c r="R5" s="813">
        <v>567.82499999999993</v>
      </c>
      <c r="S5" s="813">
        <v>10842.35</v>
      </c>
      <c r="T5" s="813">
        <v>19.094527363184081</v>
      </c>
      <c r="U5" s="813">
        <v>1489.4099999999999</v>
      </c>
      <c r="V5" s="813">
        <v>39246.58</v>
      </c>
      <c r="W5" s="813">
        <v>26.350420636359367</v>
      </c>
      <c r="X5" s="813">
        <v>40.199999999999996</v>
      </c>
      <c r="Y5" s="813">
        <v>505</v>
      </c>
      <c r="Z5" s="813">
        <v>12.562189054726369</v>
      </c>
      <c r="AA5" s="813">
        <v>1004.9999999999999</v>
      </c>
      <c r="AB5" s="813">
        <v>20200</v>
      </c>
      <c r="AC5" s="813">
        <v>20.099502487562191</v>
      </c>
      <c r="AD5" s="813">
        <v>140.69999999999999</v>
      </c>
      <c r="AE5" s="813">
        <v>2121</v>
      </c>
      <c r="AF5" s="813">
        <v>15.074626865671643</v>
      </c>
      <c r="AG5" s="813">
        <v>145.72499999999999</v>
      </c>
      <c r="AH5" s="813">
        <v>1815.98</v>
      </c>
      <c r="AI5" s="813">
        <v>12.461691542288557</v>
      </c>
      <c r="AJ5" s="813">
        <v>1521.57</v>
      </c>
      <c r="AK5" s="813">
        <v>30735.31</v>
      </c>
      <c r="AL5" s="813">
        <v>20.199734484775597</v>
      </c>
      <c r="AM5" s="813">
        <v>728.62499999999989</v>
      </c>
      <c r="AN5" s="813">
        <v>10983.75</v>
      </c>
      <c r="AO5" s="813">
        <v>15.074626865671645</v>
      </c>
      <c r="AP5" s="813">
        <v>803.99999999999989</v>
      </c>
      <c r="AQ5" s="813">
        <v>11312</v>
      </c>
      <c r="AR5" s="813">
        <v>14.069651741293534</v>
      </c>
      <c r="AS5" s="813">
        <f t="shared" ref="AS5:AT60" si="4">SUM(C5+F5+I5+L5+O5+R5+U5+X5+AA5+AD5+AG5+AJ5+AM5+AP5)</f>
        <v>7665.1349999999993</v>
      </c>
      <c r="AT5" s="813">
        <f t="shared" si="0"/>
        <v>146257.59499999997</v>
      </c>
      <c r="AU5" s="813">
        <f t="shared" ref="AU5:AU60" si="5">AT5/AS5</f>
        <v>19.080889638603885</v>
      </c>
      <c r="AV5" s="813">
        <v>2020.0499999999997</v>
      </c>
      <c r="AW5" s="813">
        <v>32481.599999999999</v>
      </c>
      <c r="AX5" s="813">
        <v>16.079601990049753</v>
      </c>
      <c r="AY5" s="813">
        <v>954.74999999999989</v>
      </c>
      <c r="AZ5" s="813">
        <v>14488.45</v>
      </c>
      <c r="BA5" s="813">
        <v>15.175124378109455</v>
      </c>
      <c r="BB5" s="813">
        <v>536.1674999999999</v>
      </c>
      <c r="BC5" s="813">
        <v>6579.3924999999999</v>
      </c>
      <c r="BD5" s="813">
        <v>12.271151272689973</v>
      </c>
      <c r="BE5" s="813">
        <v>861.28499999999985</v>
      </c>
      <c r="BF5" s="813">
        <v>11598.84</v>
      </c>
      <c r="BG5" s="813">
        <v>13.466901199951238</v>
      </c>
      <c r="BH5" s="813">
        <v>1607.9999999999998</v>
      </c>
      <c r="BI5" s="813">
        <v>28118.400000000001</v>
      </c>
      <c r="BJ5" s="813">
        <v>17.486567164179107</v>
      </c>
      <c r="BK5" s="813">
        <v>412.04999999999995</v>
      </c>
      <c r="BL5" s="813">
        <v>4058.18</v>
      </c>
      <c r="BM5" s="813">
        <v>9.8487562189054731</v>
      </c>
      <c r="BN5" s="813">
        <v>358.78499999999997</v>
      </c>
      <c r="BO5" s="813">
        <v>12259.38</v>
      </c>
      <c r="BP5" s="813">
        <v>34.169154228855724</v>
      </c>
      <c r="BQ5" s="813">
        <v>85.424999999999997</v>
      </c>
      <c r="BR5" s="813">
        <v>2232.1</v>
      </c>
      <c r="BS5" s="813">
        <v>26.129353233830845</v>
      </c>
      <c r="BT5" s="813">
        <f t="shared" ref="BT5:BT60" si="6">SUM(AV5+AY5+BB5+BE5+BH5+BK5+BN5+BQ5)</f>
        <v>6836.5124999999998</v>
      </c>
      <c r="BU5" s="813">
        <f t="shared" si="1"/>
        <v>111816.3425</v>
      </c>
      <c r="BV5" s="813">
        <f t="shared" ref="BV5:BV59" si="7">BU5/BT5</f>
        <v>16.355757778545712</v>
      </c>
      <c r="BW5" s="813">
        <v>689.43</v>
      </c>
      <c r="BX5" s="813">
        <v>11257.460000000001</v>
      </c>
      <c r="BY5" s="813">
        <v>16.328648303671152</v>
      </c>
      <c r="BZ5" s="813">
        <v>425.11499999999995</v>
      </c>
      <c r="CA5" s="813">
        <v>6408.45</v>
      </c>
      <c r="CB5" s="813">
        <v>15.074626865671643</v>
      </c>
      <c r="CC5" s="813">
        <v>55.274999999999991</v>
      </c>
      <c r="CD5" s="813">
        <v>707</v>
      </c>
      <c r="CE5" s="813">
        <v>12.790592492085031</v>
      </c>
      <c r="CF5" s="813">
        <v>81.063299999999984</v>
      </c>
      <c r="CG5" s="813">
        <v>941.26950000000011</v>
      </c>
      <c r="CH5" s="813">
        <v>11.611536910044377</v>
      </c>
      <c r="CI5" s="813">
        <v>211.04999999999998</v>
      </c>
      <c r="CJ5" s="813">
        <v>1484.7</v>
      </c>
      <c r="CK5" s="813">
        <v>7.0348258706467668</v>
      </c>
      <c r="CL5" s="813">
        <v>678.37499999999989</v>
      </c>
      <c r="CM5" s="813">
        <v>11589.75</v>
      </c>
      <c r="CN5" s="813">
        <v>17.084577114427862</v>
      </c>
      <c r="CO5" s="813">
        <v>222.30599999999995</v>
      </c>
      <c r="CP5" s="813">
        <v>5291.39</v>
      </c>
      <c r="CQ5" s="813">
        <v>23.802281539859479</v>
      </c>
      <c r="CR5" s="813">
        <v>723.59999999999991</v>
      </c>
      <c r="CS5" s="813">
        <v>8140.6</v>
      </c>
      <c r="CT5" s="813">
        <v>11.250138197899394</v>
      </c>
      <c r="CU5" s="813">
        <v>178.89</v>
      </c>
      <c r="CV5" s="813">
        <v>4278.3599999999997</v>
      </c>
      <c r="CW5" s="813">
        <v>23.916149589132988</v>
      </c>
      <c r="CX5" s="813">
        <v>420.09</v>
      </c>
      <c r="CY5" s="813">
        <v>5514.6</v>
      </c>
      <c r="CZ5" s="813">
        <v>13.127187031350427</v>
      </c>
      <c r="DA5" s="813">
        <v>567.82499999999993</v>
      </c>
      <c r="DB5" s="813">
        <v>8360.0225000000009</v>
      </c>
      <c r="DC5" s="813">
        <v>14.722885572139306</v>
      </c>
      <c r="DD5" s="813">
        <v>548.7299999999999</v>
      </c>
      <c r="DE5" s="813">
        <v>11535.210000000001</v>
      </c>
      <c r="DF5" s="813">
        <v>21.021649991799251</v>
      </c>
      <c r="DG5" s="813">
        <v>336.67499999999995</v>
      </c>
      <c r="DH5" s="813">
        <v>4736.8999999999996</v>
      </c>
      <c r="DI5" s="813">
        <v>14.069651741293534</v>
      </c>
      <c r="DJ5" s="813">
        <f t="shared" ref="DJ5:DK60" si="8">SUM(BW5+BZ5+CC5+CF5+CI5+CL5+CO5+CR5+CU5+CX5+DA5+DD5+DG5)</f>
        <v>5138.4242999999997</v>
      </c>
      <c r="DK5" s="813">
        <f t="shared" si="8"/>
        <v>80245.712</v>
      </c>
      <c r="DL5" s="813">
        <f t="shared" ref="DL5:DL60" si="9">DK5/DJ5</f>
        <v>15.616793654039041</v>
      </c>
      <c r="DM5" s="813">
        <v>45.727499999999992</v>
      </c>
      <c r="DN5" s="813">
        <v>710.03</v>
      </c>
      <c r="DO5" s="813">
        <v>15.527417855776067</v>
      </c>
      <c r="DP5" s="813">
        <v>36.682499999999997</v>
      </c>
      <c r="DQ5" s="813">
        <v>768.61</v>
      </c>
      <c r="DR5" s="813">
        <v>20.953043004157298</v>
      </c>
      <c r="DS5" s="813">
        <v>249.74249999999998</v>
      </c>
      <c r="DT5" s="813">
        <v>2936.07</v>
      </c>
      <c r="DU5" s="813">
        <v>11.756389080753177</v>
      </c>
      <c r="DV5" s="813">
        <v>200.99999999999997</v>
      </c>
      <c r="DW5" s="813">
        <v>2676.5</v>
      </c>
      <c r="DX5" s="813">
        <v>13.315920398009952</v>
      </c>
      <c r="DY5" s="813">
        <v>405.01499999999993</v>
      </c>
      <c r="DZ5" s="813">
        <v>4314.518</v>
      </c>
      <c r="EA5" s="813">
        <v>10.652736318407962</v>
      </c>
      <c r="EB5" s="813">
        <v>201.50249999999997</v>
      </c>
      <c r="EC5" s="813">
        <v>3442.585</v>
      </c>
      <c r="ED5" s="813">
        <v>17.084577114427862</v>
      </c>
      <c r="EE5" s="813">
        <v>114.57</v>
      </c>
      <c r="EF5" s="813">
        <v>1727.1</v>
      </c>
      <c r="EG5" s="813">
        <v>15.074626865671641</v>
      </c>
      <c r="EH5" s="813">
        <v>261.29999999999995</v>
      </c>
      <c r="EI5" s="813">
        <v>4706.6000000000004</v>
      </c>
      <c r="EJ5" s="813">
        <v>18.01224646000766</v>
      </c>
      <c r="EK5" s="813">
        <v>106.52999999999999</v>
      </c>
      <c r="EL5" s="813">
        <v>1302.9000000000001</v>
      </c>
      <c r="EM5" s="813">
        <v>12.230357645733598</v>
      </c>
      <c r="EN5" s="813">
        <v>141.30299999999997</v>
      </c>
      <c r="EO5" s="813">
        <v>3450.665</v>
      </c>
      <c r="EP5" s="813">
        <v>24.420323701549158</v>
      </c>
      <c r="EQ5" s="813">
        <v>366.82499999999999</v>
      </c>
      <c r="ER5" s="813">
        <v>4423.8</v>
      </c>
      <c r="ES5" s="813">
        <v>12.059701492537314</v>
      </c>
      <c r="ET5" s="813">
        <f t="shared" ref="ET5:EU60" si="10">SUM(DM5+DP5+DS5+DV5+DY5+EB5+EE5+EH5+EK5+EN5+EQ5)</f>
        <v>2130.1979999999994</v>
      </c>
      <c r="EU5" s="813">
        <f t="shared" si="10"/>
        <v>30459.378000000001</v>
      </c>
      <c r="EV5" s="813">
        <f t="shared" ref="EV5:EV60" si="11">EU5/ET5</f>
        <v>14.298848276075748</v>
      </c>
      <c r="EW5" s="813">
        <v>258.28499999999997</v>
      </c>
      <c r="EX5" s="813">
        <v>3873.35</v>
      </c>
      <c r="EY5" s="813">
        <v>14.996418684786187</v>
      </c>
      <c r="EZ5" s="813">
        <v>452.24999999999994</v>
      </c>
      <c r="FA5" s="813">
        <v>8181</v>
      </c>
      <c r="FB5" s="813">
        <v>18.089552238805972</v>
      </c>
      <c r="FC5" s="813">
        <v>1055.25</v>
      </c>
      <c r="FD5" s="813">
        <v>14847</v>
      </c>
      <c r="FE5" s="813">
        <v>14.069651741293532</v>
      </c>
      <c r="FF5" s="813">
        <v>552.74999999999989</v>
      </c>
      <c r="FG5" s="813">
        <v>10637.32</v>
      </c>
      <c r="FH5" s="813">
        <v>19.244360018091363</v>
      </c>
      <c r="FI5" s="813">
        <v>90.952499999999986</v>
      </c>
      <c r="FJ5" s="813">
        <v>1268.56</v>
      </c>
      <c r="FK5" s="813">
        <v>13.947500068717188</v>
      </c>
      <c r="FL5" s="813">
        <v>115.57499999999999</v>
      </c>
      <c r="FM5" s="813">
        <v>1521.5650000000001</v>
      </c>
      <c r="FN5" s="813">
        <v>13.165174129353236</v>
      </c>
      <c r="FO5" s="813">
        <v>251.24999999999997</v>
      </c>
      <c r="FP5" s="813">
        <v>5615.6</v>
      </c>
      <c r="FQ5" s="813">
        <v>22.350646766169159</v>
      </c>
      <c r="FR5" s="813">
        <v>366.82499999999999</v>
      </c>
      <c r="FS5" s="813">
        <v>4423.8</v>
      </c>
      <c r="FT5" s="813">
        <v>12.059701492537314</v>
      </c>
      <c r="FU5" s="813">
        <v>353.76</v>
      </c>
      <c r="FV5" s="813">
        <v>7236.65</v>
      </c>
      <c r="FW5" s="813">
        <v>20.456382858435095</v>
      </c>
      <c r="FX5" s="813">
        <v>135.67499999999998</v>
      </c>
      <c r="FY5" s="813">
        <v>1840.7249999999999</v>
      </c>
      <c r="FZ5" s="813">
        <v>13.567164179104479</v>
      </c>
      <c r="GA5" s="813">
        <v>172.85999999999999</v>
      </c>
      <c r="GB5" s="813">
        <v>1536.21</v>
      </c>
      <c r="GC5" s="813">
        <v>8.8870183963901432</v>
      </c>
      <c r="GD5" s="813">
        <v>769.82999999999993</v>
      </c>
      <c r="GE5" s="813">
        <v>19705.099999999999</v>
      </c>
      <c r="GF5" s="813">
        <v>25.596690178351064</v>
      </c>
      <c r="GG5" s="813">
        <f t="shared" ref="GG5:GH60" si="12">SUM(EW5+EZ5+FC5+FF5+FI5+FL5+FO5+FR5+FU5+FX5+GA5+GD5)</f>
        <v>4575.2624999999989</v>
      </c>
      <c r="GH5" s="813">
        <f t="shared" si="12"/>
        <v>80686.880000000005</v>
      </c>
      <c r="GI5" s="813">
        <f t="shared" ref="GI5:GI60" si="13">GH5/GG5</f>
        <v>17.635464631810748</v>
      </c>
      <c r="GJ5" s="813">
        <v>20.099999999999998</v>
      </c>
      <c r="GK5" s="813">
        <v>222.2</v>
      </c>
      <c r="GL5" s="813">
        <v>11.054726368159205</v>
      </c>
      <c r="GM5" s="813">
        <v>18.089999999999996</v>
      </c>
      <c r="GN5" s="813">
        <v>145.44</v>
      </c>
      <c r="GO5" s="813">
        <v>8.0398009950248763</v>
      </c>
      <c r="GP5" s="813">
        <v>15.074999999999999</v>
      </c>
      <c r="GQ5" s="813">
        <v>166.65</v>
      </c>
      <c r="GR5" s="813">
        <v>11.054726368159205</v>
      </c>
      <c r="GS5" s="813">
        <v>105.52499999999999</v>
      </c>
      <c r="GT5" s="813">
        <v>689.83</v>
      </c>
      <c r="GU5" s="813">
        <v>6.5371239042880847</v>
      </c>
      <c r="GV5" s="813">
        <v>16.079999999999998</v>
      </c>
      <c r="GW5" s="813">
        <v>565.6</v>
      </c>
      <c r="GX5" s="813">
        <v>35.174129353233837</v>
      </c>
      <c r="GY5" s="813">
        <v>165.82499999999999</v>
      </c>
      <c r="GZ5" s="813">
        <v>2499.75</v>
      </c>
      <c r="HA5" s="813">
        <v>15.074626865671643</v>
      </c>
      <c r="HB5" s="813">
        <v>90.952499999999986</v>
      </c>
      <c r="HC5" s="813">
        <v>1268.56</v>
      </c>
      <c r="HD5" s="813">
        <v>13.947500068717188</v>
      </c>
      <c r="HE5" s="813">
        <v>88.44</v>
      </c>
      <c r="HF5" s="813">
        <v>799.92</v>
      </c>
      <c r="HG5" s="813">
        <v>9.0447761194029841</v>
      </c>
      <c r="HH5" s="813">
        <v>270.34499999999997</v>
      </c>
      <c r="HI5" s="813">
        <v>3110.8</v>
      </c>
      <c r="HJ5" s="813">
        <v>11.506778375779099</v>
      </c>
      <c r="HK5" s="813">
        <v>140.69999999999999</v>
      </c>
      <c r="HL5" s="813">
        <v>2292.6999999999998</v>
      </c>
      <c r="HM5" s="813">
        <v>16.29495380241649</v>
      </c>
      <c r="HN5" s="813">
        <f t="shared" ref="HN5:HN60" si="14">SUM(GJ5+GM5+GP5+GS5+GV5+GY5+HB5+HE5+HH5+HK5)</f>
        <v>931.13249999999994</v>
      </c>
      <c r="HO5" s="813">
        <f t="shared" si="2"/>
        <v>11761.45</v>
      </c>
      <c r="HP5" s="813">
        <f t="shared" ref="HP5:HP60" si="15">HO5/HN5</f>
        <v>12.631338719247799</v>
      </c>
      <c r="HQ5" s="813">
        <v>65.324999999999989</v>
      </c>
      <c r="HR5" s="813">
        <v>722.15</v>
      </c>
      <c r="HS5" s="813">
        <v>11.054726368159205</v>
      </c>
      <c r="HT5" s="813">
        <v>35.174999999999997</v>
      </c>
      <c r="HU5" s="813">
        <v>494.9</v>
      </c>
      <c r="HV5" s="813">
        <v>14.069651741293534</v>
      </c>
      <c r="HW5" s="813">
        <v>115.57499999999999</v>
      </c>
      <c r="HX5" s="813">
        <v>1742.25</v>
      </c>
      <c r="HY5" s="813">
        <v>15.074626865671643</v>
      </c>
      <c r="HZ5" s="813">
        <v>49.244999999999997</v>
      </c>
      <c r="IA5" s="813">
        <v>425.21</v>
      </c>
      <c r="IB5" s="813">
        <v>8.6345821910853893</v>
      </c>
      <c r="IC5" s="813">
        <v>98.49</v>
      </c>
      <c r="ID5" s="813">
        <v>1336.23</v>
      </c>
      <c r="IE5" s="813">
        <v>13.567164179104479</v>
      </c>
      <c r="IF5" s="813">
        <v>93.464999999999989</v>
      </c>
      <c r="IG5" s="813">
        <v>1504.9</v>
      </c>
      <c r="IH5" s="813">
        <v>16.10121435831595</v>
      </c>
      <c r="II5" s="813">
        <v>269.33999999999997</v>
      </c>
      <c r="IJ5" s="813">
        <v>4330.88</v>
      </c>
      <c r="IK5" s="813">
        <v>16.079601990049753</v>
      </c>
      <c r="IL5" s="813">
        <v>653.24999999999989</v>
      </c>
      <c r="IM5" s="813">
        <v>9847.5</v>
      </c>
      <c r="IN5" s="813">
        <v>15.074626865671645</v>
      </c>
      <c r="IO5" s="813">
        <v>412.04999999999995</v>
      </c>
      <c r="IP5" s="813">
        <v>4151.1000000000004</v>
      </c>
      <c r="IQ5" s="813">
        <v>10.074262832180562</v>
      </c>
      <c r="IR5" s="813">
        <f t="shared" ref="IR5:IS60" si="16">SUM(HQ5+HT5+HW5+HZ5+IC5+IF5+II5+IL5+IO5)</f>
        <v>1791.9149999999997</v>
      </c>
      <c r="IS5" s="813">
        <f t="shared" si="16"/>
        <v>24555.120000000003</v>
      </c>
      <c r="IT5" s="813">
        <f t="shared" ref="IT5:IT60" si="17">IS5/IR5</f>
        <v>13.703283916926866</v>
      </c>
      <c r="IU5" s="813">
        <f t="shared" si="3"/>
        <v>29068.5798</v>
      </c>
      <c r="IV5" s="813">
        <f t="shared" si="3"/>
        <v>485782.47749999998</v>
      </c>
      <c r="IW5" s="813">
        <f t="shared" ref="IW5:IW60" si="18">IV5/IU5</f>
        <v>16.711599976411645</v>
      </c>
    </row>
    <row r="6" spans="1:257" ht="15.75">
      <c r="A6" s="482">
        <v>3</v>
      </c>
      <c r="B6" s="482" t="s">
        <v>558</v>
      </c>
      <c r="C6" s="813">
        <v>3.0149999999999997</v>
      </c>
      <c r="D6" s="813">
        <v>30.3</v>
      </c>
      <c r="E6" s="813">
        <v>10.049751243781095</v>
      </c>
      <c r="F6" s="813">
        <v>12.059999999999999</v>
      </c>
      <c r="G6" s="813">
        <v>60.6</v>
      </c>
      <c r="H6" s="813">
        <v>5.0248756218905477</v>
      </c>
      <c r="I6" s="813">
        <v>5.0249999999999995</v>
      </c>
      <c r="J6" s="813">
        <v>35.35</v>
      </c>
      <c r="K6" s="813">
        <v>7.0348258706467668</v>
      </c>
      <c r="L6" s="813">
        <v>26.129999999999995</v>
      </c>
      <c r="M6" s="813">
        <v>307.64600000000002</v>
      </c>
      <c r="N6" s="813">
        <v>11.773670110983547</v>
      </c>
      <c r="O6" s="813">
        <v>39.194999999999993</v>
      </c>
      <c r="P6" s="813">
        <v>326.23</v>
      </c>
      <c r="Q6" s="813">
        <v>8.3232555172853697</v>
      </c>
      <c r="R6" s="813">
        <v>8.0399999999999991</v>
      </c>
      <c r="S6" s="813">
        <v>80.8</v>
      </c>
      <c r="T6" s="813">
        <v>10.049751243781095</v>
      </c>
      <c r="U6" s="813">
        <v>20.099999999999998</v>
      </c>
      <c r="V6" s="813">
        <v>136.35</v>
      </c>
      <c r="W6" s="813">
        <v>6.7835820895522394</v>
      </c>
      <c r="X6" s="813">
        <v>3.0149999999999997</v>
      </c>
      <c r="Y6" s="813">
        <v>5.05</v>
      </c>
      <c r="Z6" s="813">
        <v>1.6749585406301826</v>
      </c>
      <c r="AA6" s="813">
        <v>150.74999999999997</v>
      </c>
      <c r="AB6" s="813">
        <v>909</v>
      </c>
      <c r="AC6" s="813">
        <v>6.0298507462686581</v>
      </c>
      <c r="AD6" s="813">
        <v>2.0099999999999998</v>
      </c>
      <c r="AE6" s="813">
        <v>10.1</v>
      </c>
      <c r="AF6" s="813">
        <v>5.0248756218905477</v>
      </c>
      <c r="AG6" s="813">
        <v>7.0349999999999993</v>
      </c>
      <c r="AH6" s="813">
        <v>53.732000000000006</v>
      </c>
      <c r="AI6" s="813">
        <v>7.6378109452736336</v>
      </c>
      <c r="AJ6" s="813">
        <v>16.079999999999998</v>
      </c>
      <c r="AK6" s="813">
        <v>103.02</v>
      </c>
      <c r="AL6" s="813">
        <v>6.4067164179104479</v>
      </c>
      <c r="AM6" s="813">
        <v>200.99999999999997</v>
      </c>
      <c r="AN6" s="813">
        <v>3030</v>
      </c>
      <c r="AO6" s="813">
        <v>15.074626865671643</v>
      </c>
      <c r="AP6" s="813">
        <v>30.15</v>
      </c>
      <c r="AQ6" s="813">
        <v>181.8</v>
      </c>
      <c r="AR6" s="813">
        <v>6.0298507462686572</v>
      </c>
      <c r="AS6" s="813">
        <f t="shared" si="4"/>
        <v>523.6049999999999</v>
      </c>
      <c r="AT6" s="813">
        <f t="shared" si="0"/>
        <v>5269.9780000000001</v>
      </c>
      <c r="AU6" s="813">
        <f t="shared" si="5"/>
        <v>10.064796936622074</v>
      </c>
      <c r="AV6" s="813">
        <v>5.0249999999999995</v>
      </c>
      <c r="AW6" s="813">
        <v>40.4</v>
      </c>
      <c r="AX6" s="813">
        <v>8.0398009950248763</v>
      </c>
      <c r="AY6" s="813">
        <v>80.399999999999991</v>
      </c>
      <c r="AZ6" s="813">
        <v>1058.48</v>
      </c>
      <c r="BA6" s="813">
        <v>13.165174129353236</v>
      </c>
      <c r="BB6" s="813">
        <v>7.0349999999999993</v>
      </c>
      <c r="BC6" s="813">
        <v>30.805</v>
      </c>
      <c r="BD6" s="813">
        <v>4.3788201847903343</v>
      </c>
      <c r="BE6" s="813">
        <v>0</v>
      </c>
      <c r="BF6" s="813">
        <v>0</v>
      </c>
      <c r="BG6" s="813"/>
      <c r="BH6" s="813">
        <v>20.099999999999998</v>
      </c>
      <c r="BI6" s="813">
        <v>202</v>
      </c>
      <c r="BJ6" s="813">
        <v>10.049751243781095</v>
      </c>
      <c r="BK6" s="813">
        <v>7.0349999999999993</v>
      </c>
      <c r="BL6" s="813">
        <v>69.286000000000001</v>
      </c>
      <c r="BM6" s="813">
        <v>9.8487562189054731</v>
      </c>
      <c r="BN6" s="813">
        <v>25.124999999999996</v>
      </c>
      <c r="BO6" s="813">
        <v>303</v>
      </c>
      <c r="BP6" s="813">
        <v>12.059701492537314</v>
      </c>
      <c r="BQ6" s="813">
        <v>0</v>
      </c>
      <c r="BR6" s="813">
        <v>0</v>
      </c>
      <c r="BS6" s="813"/>
      <c r="BT6" s="813">
        <f t="shared" si="6"/>
        <v>144.71999999999997</v>
      </c>
      <c r="BU6" s="813">
        <f t="shared" si="1"/>
        <v>1703.9710000000002</v>
      </c>
      <c r="BV6" s="813">
        <f t="shared" si="7"/>
        <v>11.774260641238257</v>
      </c>
      <c r="BW6" s="813">
        <v>9.0449999999999982</v>
      </c>
      <c r="BX6" s="813">
        <v>107.06</v>
      </c>
      <c r="BY6" s="813">
        <v>11.836373687119959</v>
      </c>
      <c r="BZ6" s="813">
        <v>8.0399999999999991</v>
      </c>
      <c r="CA6" s="813">
        <v>84.84</v>
      </c>
      <c r="CB6" s="813">
        <v>10.55223880597015</v>
      </c>
      <c r="CC6" s="813">
        <v>0</v>
      </c>
      <c r="CD6" s="813">
        <v>0</v>
      </c>
      <c r="CE6" s="813"/>
      <c r="CF6" s="813">
        <v>3.2863499999999997</v>
      </c>
      <c r="CG6" s="813">
        <v>29.724299999999999</v>
      </c>
      <c r="CH6" s="813">
        <v>9.0447761194029859</v>
      </c>
      <c r="CI6" s="813">
        <v>60.3</v>
      </c>
      <c r="CJ6" s="813">
        <v>303</v>
      </c>
      <c r="CK6" s="813">
        <v>5.0248756218905477</v>
      </c>
      <c r="CL6" s="813">
        <v>351.74999999999994</v>
      </c>
      <c r="CM6" s="813">
        <v>2272.5</v>
      </c>
      <c r="CN6" s="813">
        <v>6.4605543710021331</v>
      </c>
      <c r="CO6" s="813">
        <v>51.455999999999996</v>
      </c>
      <c r="CP6" s="813">
        <v>514.09</v>
      </c>
      <c r="CQ6" s="813">
        <v>9.9908659825870654</v>
      </c>
      <c r="CR6" s="813">
        <v>10.049999999999999</v>
      </c>
      <c r="CS6" s="813">
        <v>121.2</v>
      </c>
      <c r="CT6" s="813">
        <v>12.059701492537314</v>
      </c>
      <c r="CU6" s="813">
        <v>25.124999999999996</v>
      </c>
      <c r="CV6" s="813">
        <v>328.25</v>
      </c>
      <c r="CW6" s="813">
        <v>13.064676616915424</v>
      </c>
      <c r="CX6" s="813">
        <v>4.5224999999999991</v>
      </c>
      <c r="CY6" s="813">
        <v>59.085000000000001</v>
      </c>
      <c r="CZ6" s="813">
        <v>13.064676616915426</v>
      </c>
      <c r="DA6" s="813">
        <v>31.154999999999998</v>
      </c>
      <c r="DB6" s="813">
        <v>236.3905</v>
      </c>
      <c r="DC6" s="813">
        <v>7.5875621890547267</v>
      </c>
      <c r="DD6" s="813">
        <v>20.099999999999998</v>
      </c>
      <c r="DE6" s="813">
        <v>364.61</v>
      </c>
      <c r="DF6" s="813">
        <v>18.139800995024878</v>
      </c>
      <c r="DG6" s="813">
        <v>221.09999999999997</v>
      </c>
      <c r="DH6" s="813">
        <v>2999.7</v>
      </c>
      <c r="DI6" s="813">
        <v>13.567164179104479</v>
      </c>
      <c r="DJ6" s="813">
        <f t="shared" si="8"/>
        <v>795.92984999999999</v>
      </c>
      <c r="DK6" s="813">
        <f t="shared" si="8"/>
        <v>7420.4497999999994</v>
      </c>
      <c r="DL6" s="813">
        <f t="shared" si="9"/>
        <v>9.3229947337695638</v>
      </c>
      <c r="DM6" s="813">
        <v>3.5174999999999996</v>
      </c>
      <c r="DN6" s="813">
        <v>29.29</v>
      </c>
      <c r="DO6" s="813">
        <v>8.3269367448471936</v>
      </c>
      <c r="DP6" s="813">
        <v>0</v>
      </c>
      <c r="DQ6" s="813">
        <v>0</v>
      </c>
      <c r="DR6" s="813"/>
      <c r="DS6" s="813">
        <v>16.079999999999998</v>
      </c>
      <c r="DT6" s="813">
        <v>177.76</v>
      </c>
      <c r="DU6" s="813">
        <v>11.054726368159205</v>
      </c>
      <c r="DV6" s="813">
        <v>50.249999999999993</v>
      </c>
      <c r="DW6" s="813">
        <v>555.5</v>
      </c>
      <c r="DX6" s="813">
        <v>11.054726368159205</v>
      </c>
      <c r="DY6" s="813">
        <v>0</v>
      </c>
      <c r="DZ6" s="813">
        <v>0</v>
      </c>
      <c r="EA6" s="813"/>
      <c r="EB6" s="813">
        <v>31.657499999999995</v>
      </c>
      <c r="EC6" s="813">
        <v>381.78000000000003</v>
      </c>
      <c r="ED6" s="813">
        <v>12.059701492537316</v>
      </c>
      <c r="EE6" s="813">
        <v>21.104999999999997</v>
      </c>
      <c r="EF6" s="813">
        <v>162.9837</v>
      </c>
      <c r="EG6" s="813">
        <v>7.7225159914712167</v>
      </c>
      <c r="EH6" s="813">
        <v>13.064999999999998</v>
      </c>
      <c r="EI6" s="813">
        <v>119.18</v>
      </c>
      <c r="EJ6" s="813">
        <v>9.1220818982013032</v>
      </c>
      <c r="EK6" s="813">
        <v>17.33625</v>
      </c>
      <c r="EL6" s="813">
        <v>157.56</v>
      </c>
      <c r="EM6" s="813">
        <v>9.0884706900281209</v>
      </c>
      <c r="EN6" s="813">
        <v>19.496999999999996</v>
      </c>
      <c r="EO6" s="813">
        <v>301.74759999999998</v>
      </c>
      <c r="EP6" s="813">
        <v>15.476616915422888</v>
      </c>
      <c r="EQ6" s="813">
        <v>16.079999999999998</v>
      </c>
      <c r="ER6" s="813">
        <v>186.85</v>
      </c>
      <c r="ES6" s="813">
        <v>11.620024875621892</v>
      </c>
      <c r="ET6" s="813">
        <f t="shared" si="10"/>
        <v>188.58824999999996</v>
      </c>
      <c r="EU6" s="813">
        <f t="shared" si="10"/>
        <v>2072.6513</v>
      </c>
      <c r="EV6" s="813">
        <f t="shared" si="11"/>
        <v>10.990352262137225</v>
      </c>
      <c r="EW6" s="813">
        <v>16.079999999999998</v>
      </c>
      <c r="EX6" s="813">
        <v>161.6</v>
      </c>
      <c r="EY6" s="813">
        <v>10.049751243781095</v>
      </c>
      <c r="EZ6" s="813">
        <v>50.249999999999993</v>
      </c>
      <c r="FA6" s="813">
        <v>757.5</v>
      </c>
      <c r="FB6" s="813">
        <v>15.074626865671643</v>
      </c>
      <c r="FC6" s="813">
        <v>40.199999999999996</v>
      </c>
      <c r="FD6" s="813">
        <v>404</v>
      </c>
      <c r="FE6" s="813">
        <v>10.049751243781095</v>
      </c>
      <c r="FF6" s="813">
        <v>10.049999999999999</v>
      </c>
      <c r="FG6" s="813">
        <v>171.7</v>
      </c>
      <c r="FH6" s="813">
        <v>17.084577114427862</v>
      </c>
      <c r="FI6" s="813">
        <v>0.50249999999999995</v>
      </c>
      <c r="FJ6" s="813">
        <v>4.2925000000000004</v>
      </c>
      <c r="FK6" s="813">
        <v>8.5422885572139329</v>
      </c>
      <c r="FL6" s="813">
        <v>2.0099999999999998</v>
      </c>
      <c r="FM6" s="813">
        <v>12.725999999999999</v>
      </c>
      <c r="FN6" s="813">
        <v>6.3313432835820898</v>
      </c>
      <c r="FO6" s="813">
        <v>11.055</v>
      </c>
      <c r="FP6" s="813">
        <v>45.45</v>
      </c>
      <c r="FQ6" s="813">
        <v>4.1112618724559029</v>
      </c>
      <c r="FR6" s="813">
        <v>16.079999999999998</v>
      </c>
      <c r="FS6" s="813">
        <v>186.85</v>
      </c>
      <c r="FT6" s="813">
        <v>11.620024875621892</v>
      </c>
      <c r="FU6" s="813">
        <v>5.0249999999999995</v>
      </c>
      <c r="FV6" s="813">
        <v>50.5</v>
      </c>
      <c r="FW6" s="813">
        <v>10.049751243781095</v>
      </c>
      <c r="FX6" s="813">
        <v>1.5074999999999998</v>
      </c>
      <c r="FY6" s="813">
        <v>15.15</v>
      </c>
      <c r="FZ6" s="813">
        <v>10.049751243781095</v>
      </c>
      <c r="GA6" s="813">
        <v>12.059999999999999</v>
      </c>
      <c r="GB6" s="813">
        <v>151.5</v>
      </c>
      <c r="GC6" s="813">
        <v>12.562189054726369</v>
      </c>
      <c r="GD6" s="813">
        <v>25.124999999999996</v>
      </c>
      <c r="GE6" s="813">
        <v>176.75</v>
      </c>
      <c r="GF6" s="813">
        <v>7.0348258706467668</v>
      </c>
      <c r="GG6" s="813">
        <f t="shared" si="12"/>
        <v>189.94499999999996</v>
      </c>
      <c r="GH6" s="813">
        <f t="shared" si="12"/>
        <v>2138.0185000000001</v>
      </c>
      <c r="GI6" s="813">
        <f t="shared" si="13"/>
        <v>11.255987259469849</v>
      </c>
      <c r="GJ6" s="813">
        <v>4.0199999999999996</v>
      </c>
      <c r="GK6" s="813">
        <v>32.32</v>
      </c>
      <c r="GL6" s="813">
        <v>8.0398009950248763</v>
      </c>
      <c r="GM6" s="813">
        <v>1.0049999999999999</v>
      </c>
      <c r="GN6" s="813">
        <v>1.212</v>
      </c>
      <c r="GO6" s="813">
        <v>1.2059701492537314</v>
      </c>
      <c r="GP6" s="813">
        <v>1.0049999999999999</v>
      </c>
      <c r="GQ6" s="813">
        <v>6.0600000000000005</v>
      </c>
      <c r="GR6" s="813">
        <v>6.0298507462686581</v>
      </c>
      <c r="GS6" s="813">
        <v>0</v>
      </c>
      <c r="GT6" s="813">
        <v>0</v>
      </c>
      <c r="GU6" s="813"/>
      <c r="GV6" s="813">
        <v>1.0049999999999999</v>
      </c>
      <c r="GW6" s="813">
        <v>15.15</v>
      </c>
      <c r="GX6" s="813">
        <v>15.074626865671643</v>
      </c>
      <c r="GY6" s="813">
        <v>23.114999999999998</v>
      </c>
      <c r="GZ6" s="813">
        <v>209.07</v>
      </c>
      <c r="HA6" s="813">
        <v>9.0447761194029859</v>
      </c>
      <c r="HB6" s="813">
        <v>0.50249999999999995</v>
      </c>
      <c r="HC6" s="813">
        <v>4.2925000000000004</v>
      </c>
      <c r="HD6" s="813">
        <v>8.5422885572139329</v>
      </c>
      <c r="HE6" s="813">
        <v>12.059999999999999</v>
      </c>
      <c r="HF6" s="813">
        <v>60.6</v>
      </c>
      <c r="HG6" s="813">
        <v>5.0248756218905477</v>
      </c>
      <c r="HH6" s="813">
        <v>0</v>
      </c>
      <c r="HI6" s="813">
        <v>0</v>
      </c>
      <c r="HJ6" s="813"/>
      <c r="HK6" s="813">
        <v>13.064999999999998</v>
      </c>
      <c r="HL6" s="813">
        <v>166.65</v>
      </c>
      <c r="HM6" s="813">
        <v>12.755453501722162</v>
      </c>
      <c r="HN6" s="813">
        <f t="shared" si="14"/>
        <v>55.777499999999996</v>
      </c>
      <c r="HO6" s="813">
        <f t="shared" si="2"/>
        <v>495.35450000000003</v>
      </c>
      <c r="HP6" s="813">
        <f t="shared" si="15"/>
        <v>8.8809017973197086</v>
      </c>
      <c r="HQ6" s="813">
        <v>1.0049999999999999</v>
      </c>
      <c r="HR6" s="813">
        <v>8.08</v>
      </c>
      <c r="HS6" s="813">
        <v>8.0398009950248763</v>
      </c>
      <c r="HT6" s="813">
        <v>1.0049999999999999</v>
      </c>
      <c r="HU6" s="813">
        <v>5.05</v>
      </c>
      <c r="HV6" s="813">
        <v>5.0248756218905477</v>
      </c>
      <c r="HW6" s="813">
        <v>1.0049999999999999</v>
      </c>
      <c r="HX6" s="813">
        <v>9.09</v>
      </c>
      <c r="HY6" s="813">
        <v>9.0447761194029859</v>
      </c>
      <c r="HZ6" s="813">
        <v>1.0049999999999999</v>
      </c>
      <c r="IA6" s="813">
        <v>1.9998</v>
      </c>
      <c r="IB6" s="813">
        <v>1.989850746268657</v>
      </c>
      <c r="IC6" s="813">
        <v>1.0049999999999999</v>
      </c>
      <c r="ID6" s="813">
        <v>5.05</v>
      </c>
      <c r="IE6" s="813">
        <v>5.0248756218905477</v>
      </c>
      <c r="IF6" s="813">
        <v>3.0149999999999997</v>
      </c>
      <c r="IG6" s="813">
        <v>21.21</v>
      </c>
      <c r="IH6" s="813">
        <v>7.0348258706467668</v>
      </c>
      <c r="II6" s="813">
        <v>5.0249999999999995</v>
      </c>
      <c r="IJ6" s="813">
        <v>55.55</v>
      </c>
      <c r="IK6" s="813">
        <v>11.054726368159205</v>
      </c>
      <c r="IL6" s="813">
        <v>52.259999999999991</v>
      </c>
      <c r="IM6" s="813">
        <v>787.8</v>
      </c>
      <c r="IN6" s="813">
        <v>15.074626865671643</v>
      </c>
      <c r="IO6" s="813">
        <v>5.0249999999999995</v>
      </c>
      <c r="IP6" s="813">
        <v>45.45</v>
      </c>
      <c r="IQ6" s="813">
        <v>9.0447761194029859</v>
      </c>
      <c r="IR6" s="813">
        <f t="shared" si="16"/>
        <v>70.349999999999994</v>
      </c>
      <c r="IS6" s="813">
        <f t="shared" si="16"/>
        <v>939.27980000000002</v>
      </c>
      <c r="IT6" s="813">
        <f t="shared" si="17"/>
        <v>13.351525230987919</v>
      </c>
      <c r="IU6" s="813">
        <f t="shared" si="3"/>
        <v>1968.9155999999996</v>
      </c>
      <c r="IV6" s="813">
        <f t="shared" si="3"/>
        <v>20039.7029</v>
      </c>
      <c r="IW6" s="813">
        <f t="shared" si="18"/>
        <v>10.178040592496705</v>
      </c>
    </row>
    <row r="7" spans="1:257" ht="15.75">
      <c r="A7" s="482">
        <v>4</v>
      </c>
      <c r="B7" s="482" t="s">
        <v>559</v>
      </c>
      <c r="C7" s="813">
        <v>25.124999999999996</v>
      </c>
      <c r="D7" s="813">
        <v>505</v>
      </c>
      <c r="E7" s="813">
        <v>20.099502487562191</v>
      </c>
      <c r="F7" s="813">
        <v>110.54999999999998</v>
      </c>
      <c r="G7" s="813">
        <v>999.9</v>
      </c>
      <c r="H7" s="813">
        <v>9.0447761194029859</v>
      </c>
      <c r="I7" s="813">
        <v>25.124999999999996</v>
      </c>
      <c r="J7" s="813">
        <v>378.75</v>
      </c>
      <c r="K7" s="813">
        <v>15.074626865671643</v>
      </c>
      <c r="L7" s="813">
        <v>393.96</v>
      </c>
      <c r="M7" s="813">
        <v>5158.2719999999999</v>
      </c>
      <c r="N7" s="813">
        <v>13.093390191897655</v>
      </c>
      <c r="O7" s="813">
        <v>142.70999999999998</v>
      </c>
      <c r="P7" s="813">
        <v>1722.05</v>
      </c>
      <c r="Q7" s="813">
        <v>12.066778782145612</v>
      </c>
      <c r="R7" s="813">
        <v>80.399999999999991</v>
      </c>
      <c r="S7" s="813">
        <v>1373.6</v>
      </c>
      <c r="T7" s="813">
        <v>17.084577114427862</v>
      </c>
      <c r="U7" s="813">
        <v>1465.2899999999997</v>
      </c>
      <c r="V7" s="813">
        <v>52497.578000000001</v>
      </c>
      <c r="W7" s="813">
        <v>35.827432112414613</v>
      </c>
      <c r="X7" s="813">
        <v>70.349999999999994</v>
      </c>
      <c r="Y7" s="813">
        <v>606</v>
      </c>
      <c r="Z7" s="813">
        <v>8.6140724946695109</v>
      </c>
      <c r="AA7" s="813">
        <v>618.07499999999993</v>
      </c>
      <c r="AB7" s="813">
        <v>6211.5</v>
      </c>
      <c r="AC7" s="813">
        <v>10.049751243781095</v>
      </c>
      <c r="AD7" s="813">
        <v>145.72499999999999</v>
      </c>
      <c r="AE7" s="813">
        <v>1405.92</v>
      </c>
      <c r="AF7" s="813">
        <v>9.6477611940298509</v>
      </c>
      <c r="AG7" s="813">
        <v>96.47999999999999</v>
      </c>
      <c r="AH7" s="813">
        <v>1071.4079999999999</v>
      </c>
      <c r="AI7" s="813">
        <v>11.104975124378109</v>
      </c>
      <c r="AJ7" s="813">
        <v>512.54999999999995</v>
      </c>
      <c r="AK7" s="813">
        <v>11435.22</v>
      </c>
      <c r="AL7" s="813">
        <v>22.31044776119403</v>
      </c>
      <c r="AM7" s="813">
        <v>829.12499999999989</v>
      </c>
      <c r="AN7" s="813">
        <v>29163.75</v>
      </c>
      <c r="AO7" s="813">
        <v>35.174129353233837</v>
      </c>
      <c r="AP7" s="813">
        <v>452.24999999999994</v>
      </c>
      <c r="AQ7" s="813">
        <v>5226.75</v>
      </c>
      <c r="AR7" s="813">
        <v>11.55721393034826</v>
      </c>
      <c r="AS7" s="813">
        <f t="shared" si="4"/>
        <v>4967.7149999999992</v>
      </c>
      <c r="AT7" s="813">
        <f t="shared" si="0"/>
        <v>117755.69799999999</v>
      </c>
      <c r="AU7" s="813">
        <f t="shared" si="5"/>
        <v>23.70419760392857</v>
      </c>
      <c r="AV7" s="813">
        <v>658.27499999999998</v>
      </c>
      <c r="AW7" s="813">
        <v>11160.5</v>
      </c>
      <c r="AX7" s="813">
        <v>16.954160495233754</v>
      </c>
      <c r="AY7" s="813">
        <v>120.6</v>
      </c>
      <c r="AZ7" s="813">
        <v>1830.1200000000001</v>
      </c>
      <c r="BA7" s="813">
        <v>15.175124378109455</v>
      </c>
      <c r="BB7" s="813">
        <v>379.38749999999993</v>
      </c>
      <c r="BC7" s="813">
        <v>4956.5749999999998</v>
      </c>
      <c r="BD7" s="813">
        <v>13.064676616915424</v>
      </c>
      <c r="BE7" s="813">
        <v>427.12499999999994</v>
      </c>
      <c r="BF7" s="813">
        <v>4828.8100000000004</v>
      </c>
      <c r="BG7" s="813">
        <v>11.305378987415864</v>
      </c>
      <c r="BH7" s="813">
        <v>979.87499999999989</v>
      </c>
      <c r="BI7" s="813">
        <v>13392.6</v>
      </c>
      <c r="BJ7" s="813">
        <v>13.667661691542291</v>
      </c>
      <c r="BK7" s="813">
        <v>577.87499999999989</v>
      </c>
      <c r="BL7" s="813">
        <v>5691.35</v>
      </c>
      <c r="BM7" s="813">
        <v>9.8487562189054749</v>
      </c>
      <c r="BN7" s="813">
        <v>356.77499999999998</v>
      </c>
      <c r="BO7" s="813">
        <v>16134.75</v>
      </c>
      <c r="BP7" s="813">
        <v>45.223880597014926</v>
      </c>
      <c r="BQ7" s="813">
        <v>27.134999999999998</v>
      </c>
      <c r="BR7" s="813">
        <v>654.48</v>
      </c>
      <c r="BS7" s="813">
        <v>24.119402985074629</v>
      </c>
      <c r="BT7" s="813">
        <f t="shared" si="6"/>
        <v>3527.0475000000001</v>
      </c>
      <c r="BU7" s="813">
        <f t="shared" si="1"/>
        <v>58649.185000000005</v>
      </c>
      <c r="BV7" s="813">
        <f t="shared" si="7"/>
        <v>16.628408038167901</v>
      </c>
      <c r="BW7" s="813">
        <v>14.069999999999999</v>
      </c>
      <c r="BX7" s="813">
        <v>230.28</v>
      </c>
      <c r="BY7" s="813">
        <v>16.366737739872072</v>
      </c>
      <c r="BZ7" s="813">
        <v>688.42499999999995</v>
      </c>
      <c r="CA7" s="813">
        <v>9685.9</v>
      </c>
      <c r="CB7" s="813">
        <v>14.069651741293534</v>
      </c>
      <c r="CC7" s="813">
        <v>60.3</v>
      </c>
      <c r="CD7" s="813">
        <v>595.9</v>
      </c>
      <c r="CE7" s="813">
        <v>9.8822553897180772</v>
      </c>
      <c r="CF7" s="813">
        <v>21.908999999999999</v>
      </c>
      <c r="CG7" s="813">
        <v>307.14100000000002</v>
      </c>
      <c r="CH7" s="813">
        <v>14.018941987311152</v>
      </c>
      <c r="CI7" s="813">
        <v>180.89999999999998</v>
      </c>
      <c r="CJ7" s="813">
        <v>1454.4</v>
      </c>
      <c r="CK7" s="813">
        <v>8.0398009950248763</v>
      </c>
      <c r="CL7" s="813">
        <v>2623.0499999999997</v>
      </c>
      <c r="CM7" s="813">
        <v>47532.62</v>
      </c>
      <c r="CN7" s="813">
        <v>18.121126169916703</v>
      </c>
      <c r="CO7" s="813">
        <v>176.07599999999996</v>
      </c>
      <c r="CP7" s="813">
        <v>4569.24</v>
      </c>
      <c r="CQ7" s="813">
        <v>25.950385060996393</v>
      </c>
      <c r="CR7" s="813">
        <v>180.89999999999998</v>
      </c>
      <c r="CS7" s="813">
        <v>4666.2</v>
      </c>
      <c r="CT7" s="813">
        <v>25.794361525704812</v>
      </c>
      <c r="CU7" s="813">
        <v>211.04999999999998</v>
      </c>
      <c r="CV7" s="813">
        <v>20452.5</v>
      </c>
      <c r="CW7" s="813">
        <v>96.908315565031984</v>
      </c>
      <c r="CX7" s="813">
        <v>112.55999999999999</v>
      </c>
      <c r="CY7" s="813">
        <v>1482.68</v>
      </c>
      <c r="CZ7" s="813">
        <v>13.172352523098795</v>
      </c>
      <c r="DA7" s="813">
        <v>774.8549999999999</v>
      </c>
      <c r="DB7" s="813">
        <v>13899.9735</v>
      </c>
      <c r="DC7" s="813">
        <v>17.938805970149257</v>
      </c>
      <c r="DD7" s="813">
        <v>129.64499999999998</v>
      </c>
      <c r="DE7" s="813">
        <v>2965.36</v>
      </c>
      <c r="DF7" s="813">
        <v>22.87292221065217</v>
      </c>
      <c r="DG7" s="813">
        <v>632.14499999999998</v>
      </c>
      <c r="DH7" s="813">
        <v>9211.7049999999999</v>
      </c>
      <c r="DI7" s="813">
        <v>14.572139303482587</v>
      </c>
      <c r="DJ7" s="813">
        <f t="shared" si="8"/>
        <v>5805.8850000000002</v>
      </c>
      <c r="DK7" s="813">
        <f t="shared" si="8"/>
        <v>117053.8995</v>
      </c>
      <c r="DL7" s="813">
        <f t="shared" si="9"/>
        <v>20.161250093654971</v>
      </c>
      <c r="DM7" s="813">
        <v>3.5174999999999996</v>
      </c>
      <c r="DN7" s="813">
        <v>30.3</v>
      </c>
      <c r="DO7" s="813">
        <v>8.6140724946695109</v>
      </c>
      <c r="DP7" s="813">
        <v>28.139999999999997</v>
      </c>
      <c r="DQ7" s="813">
        <v>493.89</v>
      </c>
      <c r="DR7" s="813">
        <v>17.551172707889126</v>
      </c>
      <c r="DS7" s="813">
        <v>126.62999999999998</v>
      </c>
      <c r="DT7" s="813">
        <v>1832.14</v>
      </c>
      <c r="DU7" s="813">
        <v>14.46845139382453</v>
      </c>
      <c r="DV7" s="813">
        <v>170.85</v>
      </c>
      <c r="DW7" s="813">
        <v>2446.7249999999999</v>
      </c>
      <c r="DX7" s="813">
        <v>14.32089552238806</v>
      </c>
      <c r="DY7" s="813">
        <v>137.68499999999997</v>
      </c>
      <c r="DZ7" s="813">
        <v>1591.2550000000001</v>
      </c>
      <c r="EA7" s="813">
        <v>11.557213930348261</v>
      </c>
      <c r="EB7" s="813">
        <v>396.97499999999997</v>
      </c>
      <c r="EC7" s="813">
        <v>6184.2300000000005</v>
      </c>
      <c r="ED7" s="813">
        <v>15.578386548271304</v>
      </c>
      <c r="EE7" s="813">
        <v>25.124999999999996</v>
      </c>
      <c r="EF7" s="813">
        <v>317.43290000000002</v>
      </c>
      <c r="EG7" s="813">
        <v>12.634145273631843</v>
      </c>
      <c r="EH7" s="813">
        <v>311.54999999999995</v>
      </c>
      <c r="EI7" s="813">
        <v>5050</v>
      </c>
      <c r="EJ7" s="813">
        <v>16.209276199646929</v>
      </c>
      <c r="EK7" s="813">
        <v>60.3</v>
      </c>
      <c r="EL7" s="813">
        <v>823.15</v>
      </c>
      <c r="EM7" s="813">
        <v>13.650912106135987</v>
      </c>
      <c r="EN7" s="813">
        <v>154.76999999999998</v>
      </c>
      <c r="EO7" s="813">
        <v>4109.8919999999998</v>
      </c>
      <c r="EP7" s="813">
        <v>26.554836208567554</v>
      </c>
      <c r="EQ7" s="813">
        <v>122.10749999999999</v>
      </c>
      <c r="ER7" s="813">
        <v>1840.7249999999999</v>
      </c>
      <c r="ES7" s="813">
        <v>15.074626865671643</v>
      </c>
      <c r="ET7" s="813">
        <f t="shared" si="10"/>
        <v>1537.6499999999999</v>
      </c>
      <c r="EU7" s="813">
        <f t="shared" si="10"/>
        <v>24719.7399</v>
      </c>
      <c r="EV7" s="813">
        <f t="shared" si="11"/>
        <v>16.076311189152278</v>
      </c>
      <c r="EW7" s="813">
        <v>53.264999999999993</v>
      </c>
      <c r="EX7" s="813">
        <v>642.36</v>
      </c>
      <c r="EY7" s="813">
        <v>12.059701492537314</v>
      </c>
      <c r="EZ7" s="813">
        <v>1004.9999999999999</v>
      </c>
      <c r="FA7" s="813">
        <v>15150</v>
      </c>
      <c r="FB7" s="813">
        <v>15.074626865671643</v>
      </c>
      <c r="FC7" s="813">
        <v>718.57499999999993</v>
      </c>
      <c r="FD7" s="813">
        <v>11193.325000000001</v>
      </c>
      <c r="FE7" s="813">
        <v>15.5771144278607</v>
      </c>
      <c r="FF7" s="813">
        <v>30.15</v>
      </c>
      <c r="FG7" s="813">
        <v>606</v>
      </c>
      <c r="FH7" s="813">
        <v>20.099502487562191</v>
      </c>
      <c r="FI7" s="813">
        <v>56.782499999999992</v>
      </c>
      <c r="FJ7" s="813">
        <v>681.75</v>
      </c>
      <c r="FK7" s="813">
        <v>12.00633998150839</v>
      </c>
      <c r="FL7" s="813">
        <v>226.25564999999997</v>
      </c>
      <c r="FM7" s="813">
        <v>2978.6899800000001</v>
      </c>
      <c r="FN7" s="813">
        <v>13.165151809468627</v>
      </c>
      <c r="FO7" s="813">
        <v>281.39999999999998</v>
      </c>
      <c r="FP7" s="813">
        <v>5181.3</v>
      </c>
      <c r="FQ7" s="813">
        <v>18.41257995735608</v>
      </c>
      <c r="FR7" s="813">
        <v>122.10749999999999</v>
      </c>
      <c r="FS7" s="813">
        <v>1840.7249999999999</v>
      </c>
      <c r="FT7" s="813">
        <v>15.074626865671643</v>
      </c>
      <c r="FU7" s="813">
        <v>155.77499999999998</v>
      </c>
      <c r="FV7" s="813">
        <v>3175.44</v>
      </c>
      <c r="FW7" s="813">
        <v>20.384785748675977</v>
      </c>
      <c r="FX7" s="813">
        <v>85.424999999999997</v>
      </c>
      <c r="FY7" s="813">
        <v>858.5</v>
      </c>
      <c r="FZ7" s="813">
        <v>10.049751243781095</v>
      </c>
      <c r="GA7" s="813">
        <v>333.65999999999997</v>
      </c>
      <c r="GB7" s="813">
        <v>3262.3</v>
      </c>
      <c r="GC7" s="813">
        <v>9.7773182281364281</v>
      </c>
      <c r="GD7" s="813">
        <v>467.32499999999993</v>
      </c>
      <c r="GE7" s="813">
        <v>12210.9</v>
      </c>
      <c r="GF7" s="813">
        <v>26.129353233830848</v>
      </c>
      <c r="GG7" s="813">
        <f t="shared" si="12"/>
        <v>3535.7206499999998</v>
      </c>
      <c r="GH7" s="813">
        <f t="shared" si="12"/>
        <v>57781.289980000009</v>
      </c>
      <c r="GI7" s="813">
        <f t="shared" si="13"/>
        <v>16.342153608769973</v>
      </c>
      <c r="GJ7" s="813">
        <v>30.15</v>
      </c>
      <c r="GK7" s="813">
        <v>293.91000000000003</v>
      </c>
      <c r="GL7" s="813">
        <v>9.7482587064676629</v>
      </c>
      <c r="GM7" s="813">
        <v>35.174999999999997</v>
      </c>
      <c r="GN7" s="813">
        <v>292.89999999999998</v>
      </c>
      <c r="GO7" s="813">
        <v>8.3269367448471918</v>
      </c>
      <c r="GP7" s="813">
        <v>15.074999999999999</v>
      </c>
      <c r="GQ7" s="813">
        <v>151.5</v>
      </c>
      <c r="GR7" s="813">
        <v>10.049751243781095</v>
      </c>
      <c r="GS7" s="813">
        <v>52.259999999999991</v>
      </c>
      <c r="GT7" s="813">
        <v>315.12</v>
      </c>
      <c r="GU7" s="813">
        <v>6.0298507462686581</v>
      </c>
      <c r="GV7" s="813">
        <v>28.139999999999997</v>
      </c>
      <c r="GW7" s="813">
        <v>339.36</v>
      </c>
      <c r="GX7" s="813">
        <v>12.059701492537314</v>
      </c>
      <c r="GY7" s="813">
        <v>266.32499999999999</v>
      </c>
      <c r="GZ7" s="813">
        <v>2817.9</v>
      </c>
      <c r="HA7" s="813">
        <v>10.580681498169531</v>
      </c>
      <c r="HB7" s="813">
        <v>56.782499999999992</v>
      </c>
      <c r="HC7" s="813">
        <v>681.75</v>
      </c>
      <c r="HD7" s="813">
        <v>12.00633998150839</v>
      </c>
      <c r="HE7" s="813">
        <v>36.179999999999993</v>
      </c>
      <c r="HF7" s="813">
        <v>290.88</v>
      </c>
      <c r="HG7" s="813">
        <v>8.0398009950248763</v>
      </c>
      <c r="HH7" s="813">
        <v>279.39</v>
      </c>
      <c r="HI7" s="813">
        <v>2934.05</v>
      </c>
      <c r="HJ7" s="813">
        <v>10.501628547907943</v>
      </c>
      <c r="HK7" s="813">
        <v>200.99999999999997</v>
      </c>
      <c r="HL7" s="813">
        <v>3726.9</v>
      </c>
      <c r="HM7" s="813">
        <v>18.541791044776122</v>
      </c>
      <c r="HN7" s="813">
        <f t="shared" si="14"/>
        <v>1000.4774999999998</v>
      </c>
      <c r="HO7" s="813">
        <f t="shared" si="2"/>
        <v>11844.27</v>
      </c>
      <c r="HP7" s="813">
        <f t="shared" si="15"/>
        <v>11.838617060353684</v>
      </c>
      <c r="HQ7" s="813">
        <v>90.449999999999989</v>
      </c>
      <c r="HR7" s="813">
        <v>1113.5250000000001</v>
      </c>
      <c r="HS7" s="813">
        <v>12.310945273631843</v>
      </c>
      <c r="HT7" s="813">
        <v>75.374999999999986</v>
      </c>
      <c r="HU7" s="813">
        <v>945.36</v>
      </c>
      <c r="HV7" s="813">
        <v>12.542089552238808</v>
      </c>
      <c r="HW7" s="813">
        <v>55.274999999999991</v>
      </c>
      <c r="HX7" s="813">
        <v>805.47500000000002</v>
      </c>
      <c r="HY7" s="813">
        <v>14.57213930348259</v>
      </c>
      <c r="HZ7" s="813">
        <v>39.194999999999993</v>
      </c>
      <c r="IA7" s="813">
        <v>331.28000000000003</v>
      </c>
      <c r="IB7" s="813">
        <v>8.4520984819492302</v>
      </c>
      <c r="IC7" s="813">
        <v>125.62499999999999</v>
      </c>
      <c r="ID7" s="813">
        <v>1704.375</v>
      </c>
      <c r="IE7" s="813">
        <v>13.567164179104479</v>
      </c>
      <c r="IF7" s="813">
        <v>83.414999999999992</v>
      </c>
      <c r="IG7" s="813">
        <v>1489.75</v>
      </c>
      <c r="IH7" s="813">
        <v>17.859497692261584</v>
      </c>
      <c r="II7" s="813">
        <v>170.85</v>
      </c>
      <c r="IJ7" s="813">
        <v>2747.2</v>
      </c>
      <c r="IK7" s="813">
        <v>16.079601990049749</v>
      </c>
      <c r="IL7" s="813">
        <v>452.24999999999994</v>
      </c>
      <c r="IM7" s="813">
        <v>7575</v>
      </c>
      <c r="IN7" s="813">
        <v>16.749585406301826</v>
      </c>
      <c r="IO7" s="813">
        <v>514.55999999999995</v>
      </c>
      <c r="IP7" s="813">
        <v>6205.4400000000005</v>
      </c>
      <c r="IQ7" s="813">
        <v>12.059701492537316</v>
      </c>
      <c r="IR7" s="813">
        <f t="shared" si="16"/>
        <v>1606.9949999999999</v>
      </c>
      <c r="IS7" s="813">
        <f t="shared" si="16"/>
        <v>22917.404999999999</v>
      </c>
      <c r="IT7" s="813">
        <f t="shared" si="17"/>
        <v>14.261030681489364</v>
      </c>
      <c r="IU7" s="813">
        <f t="shared" si="3"/>
        <v>21981.49065</v>
      </c>
      <c r="IV7" s="813">
        <f t="shared" si="3"/>
        <v>410721.48737999995</v>
      </c>
      <c r="IW7" s="813">
        <f t="shared" si="18"/>
        <v>18.684878742743496</v>
      </c>
    </row>
    <row r="8" spans="1:257" ht="15.75">
      <c r="A8" s="482">
        <v>5</v>
      </c>
      <c r="B8" s="482" t="s">
        <v>560</v>
      </c>
      <c r="C8" s="813">
        <v>185.92499999999998</v>
      </c>
      <c r="D8" s="813">
        <v>1969.5</v>
      </c>
      <c r="E8" s="813">
        <v>10.592981040742236</v>
      </c>
      <c r="F8" s="813">
        <v>181.90499999999997</v>
      </c>
      <c r="G8" s="813">
        <v>2742.15</v>
      </c>
      <c r="H8" s="813">
        <v>15.074626865671645</v>
      </c>
      <c r="I8" s="813">
        <v>30.15</v>
      </c>
      <c r="J8" s="813">
        <v>454.5</v>
      </c>
      <c r="K8" s="813">
        <v>15.074626865671643</v>
      </c>
      <c r="L8" s="813">
        <v>185.92499999999998</v>
      </c>
      <c r="M8" s="813">
        <v>2163.42</v>
      </c>
      <c r="N8" s="813">
        <v>11.635982250907626</v>
      </c>
      <c r="O8" s="813">
        <v>180.89999999999998</v>
      </c>
      <c r="P8" s="813">
        <v>3731.95</v>
      </c>
      <c r="Q8" s="813">
        <v>20.629906025428415</v>
      </c>
      <c r="R8" s="813">
        <v>140.69999999999999</v>
      </c>
      <c r="S8" s="813">
        <v>2403.8000000000002</v>
      </c>
      <c r="T8" s="813">
        <v>17.084577114427862</v>
      </c>
      <c r="U8" s="813">
        <v>573.8549999999999</v>
      </c>
      <c r="V8" s="813">
        <v>10006.07</v>
      </c>
      <c r="W8" s="813">
        <v>17.43658241193333</v>
      </c>
      <c r="X8" s="813">
        <v>235.17</v>
      </c>
      <c r="Y8" s="813">
        <v>1648.32</v>
      </c>
      <c r="Z8" s="813">
        <v>7.0090572777139943</v>
      </c>
      <c r="AA8" s="813">
        <v>1507.4999999999998</v>
      </c>
      <c r="AB8" s="813">
        <v>19695</v>
      </c>
      <c r="AC8" s="813">
        <v>13.064676616915424</v>
      </c>
      <c r="AD8" s="813">
        <v>160.79999999999998</v>
      </c>
      <c r="AE8" s="813">
        <v>2294.7199999999998</v>
      </c>
      <c r="AF8" s="813">
        <v>14.270646766169154</v>
      </c>
      <c r="AG8" s="813">
        <v>170.85</v>
      </c>
      <c r="AH8" s="813">
        <v>3916.4769999999999</v>
      </c>
      <c r="AI8" s="813">
        <v>22.923482587064676</v>
      </c>
      <c r="AJ8" s="813">
        <v>482.4</v>
      </c>
      <c r="AK8" s="813">
        <v>10714.08</v>
      </c>
      <c r="AL8" s="813">
        <v>22.209950248756218</v>
      </c>
      <c r="AM8" s="813">
        <v>522.59999999999991</v>
      </c>
      <c r="AN8" s="813">
        <v>7878</v>
      </c>
      <c r="AO8" s="813">
        <v>15.074626865671645</v>
      </c>
      <c r="AP8" s="813">
        <v>401.99999999999994</v>
      </c>
      <c r="AQ8" s="813">
        <v>606</v>
      </c>
      <c r="AR8" s="813">
        <v>1.5074626865671643</v>
      </c>
      <c r="AS8" s="813">
        <f t="shared" si="4"/>
        <v>4960.68</v>
      </c>
      <c r="AT8" s="813">
        <f t="shared" si="0"/>
        <v>70223.986999999994</v>
      </c>
      <c r="AU8" s="813">
        <f t="shared" si="5"/>
        <v>14.156121136618365</v>
      </c>
      <c r="AV8" s="813">
        <v>502.49999999999994</v>
      </c>
      <c r="AW8" s="813">
        <v>6565</v>
      </c>
      <c r="AX8" s="813">
        <v>13.064676616915424</v>
      </c>
      <c r="AY8" s="813">
        <v>291.45</v>
      </c>
      <c r="AZ8" s="813">
        <v>4130.8999999999996</v>
      </c>
      <c r="BA8" s="813">
        <v>14.173614685194716</v>
      </c>
      <c r="BB8" s="813">
        <v>463.30499999999995</v>
      </c>
      <c r="BC8" s="813">
        <v>4654.585</v>
      </c>
      <c r="BD8" s="813">
        <v>10.046481259645375</v>
      </c>
      <c r="BE8" s="813">
        <v>90.449999999999989</v>
      </c>
      <c r="BF8" s="813">
        <v>1045.3499999999999</v>
      </c>
      <c r="BG8" s="813">
        <v>11.55721393034826</v>
      </c>
      <c r="BH8" s="813">
        <v>954.74999999999989</v>
      </c>
      <c r="BI8" s="813">
        <v>13433</v>
      </c>
      <c r="BJ8" s="813">
        <v>14.069651741293534</v>
      </c>
      <c r="BK8" s="813">
        <v>213.05999999999997</v>
      </c>
      <c r="BL8" s="813">
        <v>2098.3759999999997</v>
      </c>
      <c r="BM8" s="813">
        <v>9.8487562189054731</v>
      </c>
      <c r="BN8" s="813">
        <v>376.87499999999994</v>
      </c>
      <c r="BO8" s="813">
        <v>8711.25</v>
      </c>
      <c r="BP8" s="813">
        <v>23.114427860696519</v>
      </c>
      <c r="BQ8" s="813">
        <v>185.92499999999998</v>
      </c>
      <c r="BR8" s="813">
        <v>4671.25</v>
      </c>
      <c r="BS8" s="813">
        <v>25.124378109452739</v>
      </c>
      <c r="BT8" s="813">
        <f t="shared" si="6"/>
        <v>3078.3150000000001</v>
      </c>
      <c r="BU8" s="813">
        <f t="shared" si="1"/>
        <v>45309.710999999996</v>
      </c>
      <c r="BV8" s="813">
        <f t="shared" si="7"/>
        <v>14.718997568474959</v>
      </c>
      <c r="BW8" s="813">
        <v>136.67999999999998</v>
      </c>
      <c r="BX8" s="813">
        <v>2060.4</v>
      </c>
      <c r="BY8" s="813">
        <v>15.074626865671645</v>
      </c>
      <c r="BZ8" s="813">
        <v>272.35499999999996</v>
      </c>
      <c r="CA8" s="813">
        <v>3010.81</v>
      </c>
      <c r="CB8" s="813">
        <v>11.054726368159205</v>
      </c>
      <c r="CC8" s="813">
        <v>60.3</v>
      </c>
      <c r="CD8" s="813">
        <v>642.36</v>
      </c>
      <c r="CE8" s="813">
        <v>10.65273631840796</v>
      </c>
      <c r="CF8" s="813">
        <v>93.113249999999994</v>
      </c>
      <c r="CG8" s="813">
        <v>1190.0728999999999</v>
      </c>
      <c r="CH8" s="813">
        <v>12.780918934738073</v>
      </c>
      <c r="CI8" s="813">
        <v>66.33</v>
      </c>
      <c r="CJ8" s="813">
        <v>533.28</v>
      </c>
      <c r="CK8" s="813">
        <v>8.0398009950248746</v>
      </c>
      <c r="CL8" s="813">
        <v>552.74999999999989</v>
      </c>
      <c r="CM8" s="813">
        <v>3838</v>
      </c>
      <c r="CN8" s="813">
        <v>6.9434644957033029</v>
      </c>
      <c r="CO8" s="813">
        <v>188.93999999999997</v>
      </c>
      <c r="CP8" s="813">
        <v>5275.2300000000005</v>
      </c>
      <c r="CQ8" s="813">
        <v>27.920133375674823</v>
      </c>
      <c r="CR8" s="813">
        <v>256.27499999999998</v>
      </c>
      <c r="CS8" s="813">
        <v>6161</v>
      </c>
      <c r="CT8" s="813">
        <v>24.040581406692031</v>
      </c>
      <c r="CU8" s="813">
        <v>70.349999999999994</v>
      </c>
      <c r="CV8" s="813">
        <v>1993.74</v>
      </c>
      <c r="CW8" s="813">
        <v>28.340298507462688</v>
      </c>
      <c r="CX8" s="813">
        <v>452.24999999999994</v>
      </c>
      <c r="CY8" s="813">
        <v>6827.6</v>
      </c>
      <c r="CZ8" s="813">
        <v>15.09695964621338</v>
      </c>
      <c r="DA8" s="813">
        <v>281.39999999999998</v>
      </c>
      <c r="DB8" s="813">
        <v>4029.9</v>
      </c>
      <c r="DC8" s="813">
        <v>14.320895522388062</v>
      </c>
      <c r="DD8" s="813">
        <v>330.64499999999998</v>
      </c>
      <c r="DE8" s="813">
        <v>7725.49</v>
      </c>
      <c r="DF8" s="813">
        <v>23.364907982881945</v>
      </c>
      <c r="DG8" s="813">
        <v>195.97499999999997</v>
      </c>
      <c r="DH8" s="813">
        <v>2241.3919999999998</v>
      </c>
      <c r="DI8" s="813">
        <v>11.437132287281543</v>
      </c>
      <c r="DJ8" s="813">
        <f t="shared" si="8"/>
        <v>2957.3632499999999</v>
      </c>
      <c r="DK8" s="813">
        <f t="shared" si="8"/>
        <v>45529.274900000004</v>
      </c>
      <c r="DL8" s="813">
        <f t="shared" si="9"/>
        <v>15.395225764031526</v>
      </c>
      <c r="DM8" s="813">
        <v>19.094999999999999</v>
      </c>
      <c r="DN8" s="813">
        <v>314.11</v>
      </c>
      <c r="DO8" s="813">
        <v>16.449855983241687</v>
      </c>
      <c r="DP8" s="813">
        <v>5.0249999999999995</v>
      </c>
      <c r="DQ8" s="813">
        <v>57.57</v>
      </c>
      <c r="DR8" s="813">
        <v>11.456716417910449</v>
      </c>
      <c r="DS8" s="813">
        <v>142.70999999999998</v>
      </c>
      <c r="DT8" s="813">
        <v>1964.45</v>
      </c>
      <c r="DU8" s="813">
        <v>13.765328288136784</v>
      </c>
      <c r="DV8" s="813">
        <v>200.99999999999997</v>
      </c>
      <c r="DW8" s="813">
        <v>3434</v>
      </c>
      <c r="DX8" s="813">
        <v>17.084577114427862</v>
      </c>
      <c r="DY8" s="813">
        <v>420.09</v>
      </c>
      <c r="DZ8" s="813">
        <v>4897.2880000000005</v>
      </c>
      <c r="EA8" s="813">
        <v>11.657711442786072</v>
      </c>
      <c r="EB8" s="813">
        <v>271.85249999999996</v>
      </c>
      <c r="EC8" s="813">
        <v>4371.28</v>
      </c>
      <c r="ED8" s="813">
        <v>16.079601990049753</v>
      </c>
      <c r="EE8" s="813">
        <v>78.389999999999986</v>
      </c>
      <c r="EF8" s="813">
        <v>1279.4276</v>
      </c>
      <c r="EG8" s="813">
        <v>16.321311391759156</v>
      </c>
      <c r="EH8" s="813">
        <v>338.68499999999995</v>
      </c>
      <c r="EI8" s="813">
        <v>4545</v>
      </c>
      <c r="EJ8" s="813">
        <v>13.419549138580098</v>
      </c>
      <c r="EK8" s="813">
        <v>139.69499999999999</v>
      </c>
      <c r="EL8" s="813">
        <v>1605.9</v>
      </c>
      <c r="EM8" s="813">
        <v>11.495758616987009</v>
      </c>
      <c r="EN8" s="813">
        <v>151.755</v>
      </c>
      <c r="EO8" s="813">
        <v>2455.4110000000001</v>
      </c>
      <c r="EP8" s="813">
        <v>16.180099502487565</v>
      </c>
      <c r="EQ8" s="813">
        <v>439.68749999999994</v>
      </c>
      <c r="ER8" s="813">
        <v>5744.375</v>
      </c>
      <c r="ES8" s="813">
        <v>13.064676616915424</v>
      </c>
      <c r="ET8" s="813">
        <f t="shared" si="10"/>
        <v>2207.9849999999997</v>
      </c>
      <c r="EU8" s="813">
        <f t="shared" si="10"/>
        <v>30668.811600000001</v>
      </c>
      <c r="EV8" s="813">
        <f t="shared" si="11"/>
        <v>13.889954687192171</v>
      </c>
      <c r="EW8" s="813">
        <v>145.72499999999999</v>
      </c>
      <c r="EX8" s="813">
        <v>1757.4</v>
      </c>
      <c r="EY8" s="813">
        <v>12.059701492537314</v>
      </c>
      <c r="EZ8" s="813">
        <v>170.85</v>
      </c>
      <c r="FA8" s="813">
        <v>2575.5</v>
      </c>
      <c r="FB8" s="813">
        <v>15.074626865671643</v>
      </c>
      <c r="FC8" s="813">
        <v>514.55999999999995</v>
      </c>
      <c r="FD8" s="813">
        <v>8791.0400000000009</v>
      </c>
      <c r="FE8" s="813">
        <v>17.084577114427866</v>
      </c>
      <c r="FF8" s="813">
        <v>351.74999999999994</v>
      </c>
      <c r="FG8" s="813">
        <v>6363</v>
      </c>
      <c r="FH8" s="813">
        <v>18.089552238805972</v>
      </c>
      <c r="FI8" s="813">
        <v>138.18749999999997</v>
      </c>
      <c r="FJ8" s="813">
        <v>2137.16</v>
      </c>
      <c r="FK8" s="813">
        <v>15.465653550429671</v>
      </c>
      <c r="FL8" s="813">
        <v>59.294999999999995</v>
      </c>
      <c r="FM8" s="813">
        <v>503.38399999999996</v>
      </c>
      <c r="FN8" s="813">
        <v>8.4894847794923685</v>
      </c>
      <c r="FO8" s="813">
        <v>311.54999999999995</v>
      </c>
      <c r="FP8" s="813">
        <v>4565.2</v>
      </c>
      <c r="FQ8" s="813">
        <v>14.653185684480823</v>
      </c>
      <c r="FR8" s="813">
        <v>439.68749999999994</v>
      </c>
      <c r="FS8" s="813">
        <v>5744.375</v>
      </c>
      <c r="FT8" s="813">
        <v>13.064676616915424</v>
      </c>
      <c r="FU8" s="813">
        <v>242.20499999999998</v>
      </c>
      <c r="FV8" s="813">
        <v>3413.8</v>
      </c>
      <c r="FW8" s="813">
        <v>14.094671868871412</v>
      </c>
      <c r="FX8" s="813">
        <v>162.80999999999997</v>
      </c>
      <c r="FY8" s="813">
        <v>2454.3000000000002</v>
      </c>
      <c r="FZ8" s="813">
        <v>15.074626865671645</v>
      </c>
      <c r="GA8" s="813">
        <v>95.474999999999994</v>
      </c>
      <c r="GB8" s="813">
        <v>952.43000000000006</v>
      </c>
      <c r="GC8" s="813">
        <v>9.9757004451427083</v>
      </c>
      <c r="GD8" s="813">
        <v>241.2</v>
      </c>
      <c r="GE8" s="813">
        <v>8932.44</v>
      </c>
      <c r="GF8" s="813">
        <v>37.033333333333339</v>
      </c>
      <c r="GG8" s="813">
        <f t="shared" si="12"/>
        <v>2873.2949999999996</v>
      </c>
      <c r="GH8" s="813">
        <f t="shared" si="12"/>
        <v>48190.02900000001</v>
      </c>
      <c r="GI8" s="813">
        <f t="shared" si="13"/>
        <v>16.771695562063769</v>
      </c>
      <c r="GJ8" s="813">
        <v>35.174999999999997</v>
      </c>
      <c r="GK8" s="813">
        <v>420.16</v>
      </c>
      <c r="GL8" s="813">
        <v>11.944847192608389</v>
      </c>
      <c r="GM8" s="813">
        <v>28.642499999999998</v>
      </c>
      <c r="GN8" s="813">
        <v>805.98</v>
      </c>
      <c r="GO8" s="813">
        <v>28.139303482587067</v>
      </c>
      <c r="GP8" s="813">
        <v>20.099999999999998</v>
      </c>
      <c r="GQ8" s="813">
        <v>307.04000000000002</v>
      </c>
      <c r="GR8" s="813">
        <v>15.275621890547267</v>
      </c>
      <c r="GS8" s="813">
        <v>26.129999999999995</v>
      </c>
      <c r="GT8" s="813">
        <v>183.82</v>
      </c>
      <c r="GU8" s="813">
        <v>7.0348258706467668</v>
      </c>
      <c r="GV8" s="813">
        <v>20.099999999999998</v>
      </c>
      <c r="GW8" s="813">
        <v>282.8</v>
      </c>
      <c r="GX8" s="813">
        <v>14.069651741293534</v>
      </c>
      <c r="GY8" s="813">
        <v>135.67499999999998</v>
      </c>
      <c r="GZ8" s="813">
        <v>1636.2</v>
      </c>
      <c r="HA8" s="813">
        <v>12.059701492537314</v>
      </c>
      <c r="HB8" s="813">
        <v>138.18749999999997</v>
      </c>
      <c r="HC8" s="813">
        <v>2137.16</v>
      </c>
      <c r="HD8" s="813">
        <v>15.465653550429671</v>
      </c>
      <c r="HE8" s="813">
        <v>14.069999999999999</v>
      </c>
      <c r="HF8" s="813">
        <v>189.88</v>
      </c>
      <c r="HG8" s="813">
        <v>13.495380241648899</v>
      </c>
      <c r="HH8" s="813">
        <v>220.09499999999997</v>
      </c>
      <c r="HI8" s="813">
        <v>2505.81</v>
      </c>
      <c r="HJ8" s="813">
        <v>11.385129148776667</v>
      </c>
      <c r="HK8" s="813">
        <v>95.474999999999994</v>
      </c>
      <c r="HL8" s="813">
        <v>1439.25</v>
      </c>
      <c r="HM8" s="813">
        <v>15.074626865671643</v>
      </c>
      <c r="HN8" s="813">
        <f t="shared" si="14"/>
        <v>733.65</v>
      </c>
      <c r="HO8" s="813">
        <f t="shared" si="2"/>
        <v>9908.1</v>
      </c>
      <c r="HP8" s="813">
        <f t="shared" si="15"/>
        <v>13.505213657738704</v>
      </c>
      <c r="HQ8" s="813">
        <v>65.324999999999989</v>
      </c>
      <c r="HR8" s="813">
        <v>656.5</v>
      </c>
      <c r="HS8" s="813">
        <v>10.049751243781095</v>
      </c>
      <c r="HT8" s="813">
        <v>100.49999999999999</v>
      </c>
      <c r="HU8" s="813">
        <v>1212</v>
      </c>
      <c r="HV8" s="813">
        <v>12.059701492537314</v>
      </c>
      <c r="HW8" s="813">
        <v>112.55999999999999</v>
      </c>
      <c r="HX8" s="813">
        <v>1244.32</v>
      </c>
      <c r="HY8" s="813">
        <v>11.054726368159205</v>
      </c>
      <c r="HZ8" s="813">
        <v>50.249999999999993</v>
      </c>
      <c r="IA8" s="813">
        <v>761.54</v>
      </c>
      <c r="IB8" s="813">
        <v>15.155024875621892</v>
      </c>
      <c r="IC8" s="813">
        <v>131.65499999999997</v>
      </c>
      <c r="ID8" s="813">
        <v>1574.489</v>
      </c>
      <c r="IE8" s="813">
        <v>11.959203980099506</v>
      </c>
      <c r="IF8" s="813">
        <v>114.57</v>
      </c>
      <c r="IG8" s="813">
        <v>2302.8000000000002</v>
      </c>
      <c r="IH8" s="813">
        <v>20.099502487562191</v>
      </c>
      <c r="II8" s="813">
        <v>116.57999999999998</v>
      </c>
      <c r="IJ8" s="813">
        <v>2108.88</v>
      </c>
      <c r="IK8" s="813">
        <v>18.089552238805975</v>
      </c>
      <c r="IL8" s="813">
        <v>502.49999999999994</v>
      </c>
      <c r="IM8" s="813">
        <v>7575</v>
      </c>
      <c r="IN8" s="813">
        <v>15.074626865671643</v>
      </c>
      <c r="IO8" s="813">
        <v>251.24999999999997</v>
      </c>
      <c r="IP8" s="813">
        <v>3787.5</v>
      </c>
      <c r="IQ8" s="813">
        <v>15.074626865671643</v>
      </c>
      <c r="IR8" s="813">
        <f t="shared" si="16"/>
        <v>1445.1899999999998</v>
      </c>
      <c r="IS8" s="813">
        <f t="shared" si="16"/>
        <v>21223.029000000002</v>
      </c>
      <c r="IT8" s="813">
        <f t="shared" si="17"/>
        <v>14.685286363730723</v>
      </c>
      <c r="IU8" s="813">
        <f t="shared" si="3"/>
        <v>18256.47825</v>
      </c>
      <c r="IV8" s="813">
        <f t="shared" si="3"/>
        <v>271052.9425</v>
      </c>
      <c r="IW8" s="813">
        <f t="shared" si="18"/>
        <v>14.846945768415111</v>
      </c>
    </row>
    <row r="9" spans="1:257" ht="15.75">
      <c r="A9" s="482">
        <v>6</v>
      </c>
      <c r="B9" s="482" t="s">
        <v>561</v>
      </c>
      <c r="C9" s="813">
        <v>96.47999999999999</v>
      </c>
      <c r="D9" s="813">
        <v>1163.52</v>
      </c>
      <c r="E9" s="813">
        <v>12.059701492537314</v>
      </c>
      <c r="F9" s="813">
        <v>118.58999999999999</v>
      </c>
      <c r="G9" s="813">
        <v>1430.16</v>
      </c>
      <c r="H9" s="813">
        <v>12.059701492537314</v>
      </c>
      <c r="I9" s="813">
        <v>10.049999999999999</v>
      </c>
      <c r="J9" s="813">
        <v>90.9</v>
      </c>
      <c r="K9" s="813">
        <v>9.0447761194029859</v>
      </c>
      <c r="L9" s="813">
        <v>148.73999999999998</v>
      </c>
      <c r="M9" s="813">
        <v>1678.3675000000001</v>
      </c>
      <c r="N9" s="813">
        <v>11.283901438752187</v>
      </c>
      <c r="O9" s="813">
        <v>529.63499999999999</v>
      </c>
      <c r="P9" s="813">
        <v>8116.36</v>
      </c>
      <c r="Q9" s="813">
        <v>15.324440416513259</v>
      </c>
      <c r="R9" s="813">
        <v>110.54999999999998</v>
      </c>
      <c r="S9" s="813">
        <v>1666.5</v>
      </c>
      <c r="T9" s="813">
        <v>15.074626865671645</v>
      </c>
      <c r="U9" s="813">
        <v>318.58499999999998</v>
      </c>
      <c r="V9" s="813">
        <v>3729.93</v>
      </c>
      <c r="W9" s="813">
        <v>11.707801685578417</v>
      </c>
      <c r="X9" s="813">
        <v>291.45</v>
      </c>
      <c r="Y9" s="813">
        <v>303</v>
      </c>
      <c r="Z9" s="813">
        <v>1.0396294390118375</v>
      </c>
      <c r="AA9" s="813">
        <v>1306.4999999999998</v>
      </c>
      <c r="AB9" s="813">
        <v>13130</v>
      </c>
      <c r="AC9" s="813">
        <v>10.049751243781095</v>
      </c>
      <c r="AD9" s="813">
        <v>121.60499999999999</v>
      </c>
      <c r="AE9" s="813">
        <v>1222.0999999999999</v>
      </c>
      <c r="AF9" s="813">
        <v>10.049751243781095</v>
      </c>
      <c r="AG9" s="813">
        <v>90.449999999999989</v>
      </c>
      <c r="AH9" s="813">
        <v>1703.4659999999999</v>
      </c>
      <c r="AI9" s="813">
        <v>18.833233830845771</v>
      </c>
      <c r="AJ9" s="813">
        <v>219.08999999999997</v>
      </c>
      <c r="AK9" s="813">
        <v>2884.56</v>
      </c>
      <c r="AL9" s="813">
        <v>13.166096124880188</v>
      </c>
      <c r="AM9" s="813">
        <v>175.87499999999997</v>
      </c>
      <c r="AN9" s="813">
        <v>883.75</v>
      </c>
      <c r="AO9" s="813">
        <v>5.0248756218905477</v>
      </c>
      <c r="AP9" s="813">
        <v>211.04999999999998</v>
      </c>
      <c r="AQ9" s="813">
        <v>1431.17</v>
      </c>
      <c r="AR9" s="813">
        <v>6.7811892916370535</v>
      </c>
      <c r="AS9" s="813">
        <f t="shared" si="4"/>
        <v>3748.65</v>
      </c>
      <c r="AT9" s="813">
        <f t="shared" si="0"/>
        <v>39433.78349999999</v>
      </c>
      <c r="AU9" s="813">
        <f t="shared" si="5"/>
        <v>10.519462606538351</v>
      </c>
      <c r="AV9" s="813">
        <v>200.99999999999997</v>
      </c>
      <c r="AW9" s="813">
        <v>2828</v>
      </c>
      <c r="AX9" s="813">
        <v>14.069651741293534</v>
      </c>
      <c r="AY9" s="813">
        <v>95.474999999999994</v>
      </c>
      <c r="AZ9" s="813">
        <v>1448.34</v>
      </c>
      <c r="BA9" s="813">
        <v>15.169835035349568</v>
      </c>
      <c r="BB9" s="813">
        <v>74.872499999999988</v>
      </c>
      <c r="BC9" s="813">
        <v>1046.3599999999999</v>
      </c>
      <c r="BD9" s="813">
        <v>13.975224548398947</v>
      </c>
      <c r="BE9" s="813">
        <v>251.24999999999997</v>
      </c>
      <c r="BF9" s="813">
        <v>3661.25</v>
      </c>
      <c r="BG9" s="813">
        <v>14.572139303482588</v>
      </c>
      <c r="BH9" s="813">
        <v>155.77499999999998</v>
      </c>
      <c r="BI9" s="813">
        <v>2191.6999999999998</v>
      </c>
      <c r="BJ9" s="813">
        <v>14.069651741293534</v>
      </c>
      <c r="BK9" s="813">
        <v>123.61499999999998</v>
      </c>
      <c r="BL9" s="813">
        <v>1217.4540000000002</v>
      </c>
      <c r="BM9" s="813">
        <v>9.8487562189054749</v>
      </c>
      <c r="BN9" s="813">
        <v>156.77999999999997</v>
      </c>
      <c r="BO9" s="813">
        <v>3466.32</v>
      </c>
      <c r="BP9" s="813">
        <v>22.109452736318413</v>
      </c>
      <c r="BQ9" s="813">
        <v>55.274999999999991</v>
      </c>
      <c r="BR9" s="813">
        <v>1111</v>
      </c>
      <c r="BS9" s="813">
        <v>20.099502487562191</v>
      </c>
      <c r="BT9" s="813">
        <f t="shared" si="6"/>
        <v>1114.0425</v>
      </c>
      <c r="BU9" s="813">
        <f t="shared" si="1"/>
        <v>16970.423999999999</v>
      </c>
      <c r="BV9" s="813">
        <f t="shared" si="7"/>
        <v>15.233192629545101</v>
      </c>
      <c r="BW9" s="813">
        <v>145.72499999999999</v>
      </c>
      <c r="BX9" s="813">
        <v>2050.3000000000002</v>
      </c>
      <c r="BY9" s="813">
        <v>14.069651741293534</v>
      </c>
      <c r="BZ9" s="813">
        <v>273.35999999999996</v>
      </c>
      <c r="CA9" s="813">
        <v>2747.2</v>
      </c>
      <c r="CB9" s="813">
        <v>10.049751243781095</v>
      </c>
      <c r="CC9" s="813">
        <v>54.269999999999996</v>
      </c>
      <c r="CD9" s="813">
        <v>627.21</v>
      </c>
      <c r="CE9" s="813">
        <v>11.55721393034826</v>
      </c>
      <c r="CF9" s="813">
        <v>94.218749999999986</v>
      </c>
      <c r="CG9" s="813">
        <v>1216.4945</v>
      </c>
      <c r="CH9" s="813">
        <v>12.91138441127695</v>
      </c>
      <c r="CI9" s="813">
        <v>16.079999999999998</v>
      </c>
      <c r="CJ9" s="813">
        <v>32.32</v>
      </c>
      <c r="CK9" s="813">
        <v>2.0099502487562191</v>
      </c>
      <c r="CL9" s="813">
        <v>613.04999999999995</v>
      </c>
      <c r="CM9" s="813">
        <v>9672.77</v>
      </c>
      <c r="CN9" s="813">
        <v>15.77810945273632</v>
      </c>
      <c r="CO9" s="813">
        <v>268.33499999999998</v>
      </c>
      <c r="CP9" s="813">
        <v>5068.18</v>
      </c>
      <c r="CQ9" s="813">
        <v>18.887510015465747</v>
      </c>
      <c r="CR9" s="813">
        <v>261.29999999999995</v>
      </c>
      <c r="CS9" s="813">
        <v>3939</v>
      </c>
      <c r="CT9" s="813">
        <v>15.074626865671645</v>
      </c>
      <c r="CU9" s="813">
        <v>226.12499999999997</v>
      </c>
      <c r="CV9" s="813">
        <v>5181.3</v>
      </c>
      <c r="CW9" s="813">
        <v>22.913432835820899</v>
      </c>
      <c r="CX9" s="813">
        <v>136.67999999999998</v>
      </c>
      <c r="CY9" s="813">
        <v>1651.35</v>
      </c>
      <c r="CZ9" s="813">
        <v>12.081870061457421</v>
      </c>
      <c r="DA9" s="813">
        <v>30.15</v>
      </c>
      <c r="DB9" s="813">
        <v>340.875</v>
      </c>
      <c r="DC9" s="813">
        <v>11.305970149253731</v>
      </c>
      <c r="DD9" s="813">
        <v>151.755</v>
      </c>
      <c r="DE9" s="813">
        <v>3202.71</v>
      </c>
      <c r="DF9" s="813">
        <v>21.1044776119403</v>
      </c>
      <c r="DG9" s="813">
        <v>175.87499999999997</v>
      </c>
      <c r="DH9" s="813">
        <v>2297.75</v>
      </c>
      <c r="DI9" s="813">
        <v>13.064676616915426</v>
      </c>
      <c r="DJ9" s="813">
        <f t="shared" si="8"/>
        <v>2446.9237499999999</v>
      </c>
      <c r="DK9" s="813">
        <f t="shared" si="8"/>
        <v>38027.459499999997</v>
      </c>
      <c r="DL9" s="813">
        <f t="shared" si="9"/>
        <v>15.540925417067042</v>
      </c>
      <c r="DM9" s="813">
        <v>28.391249999999996</v>
      </c>
      <c r="DN9" s="813">
        <v>342.39</v>
      </c>
      <c r="DO9" s="813">
        <v>12.059701492537314</v>
      </c>
      <c r="DP9" s="813">
        <v>53.264999999999993</v>
      </c>
      <c r="DQ9" s="813">
        <v>572.66999999999996</v>
      </c>
      <c r="DR9" s="813">
        <v>10.751337651365812</v>
      </c>
      <c r="DS9" s="813">
        <v>313.55999999999995</v>
      </c>
      <c r="DT9" s="813">
        <v>3100.7</v>
      </c>
      <c r="DU9" s="813">
        <v>9.8886975379512698</v>
      </c>
      <c r="DV9" s="813">
        <v>180.89999999999998</v>
      </c>
      <c r="DW9" s="813">
        <v>1590.75</v>
      </c>
      <c r="DX9" s="813">
        <v>8.7935323383084594</v>
      </c>
      <c r="DY9" s="813">
        <v>422.09999999999997</v>
      </c>
      <c r="DZ9" s="813">
        <v>5090.3999999999996</v>
      </c>
      <c r="EA9" s="813">
        <v>12.059701492537313</v>
      </c>
      <c r="EB9" s="813">
        <v>96.982499999999987</v>
      </c>
      <c r="EC9" s="813">
        <v>1072.115</v>
      </c>
      <c r="ED9" s="813">
        <v>11.054726368159205</v>
      </c>
      <c r="EE9" s="813">
        <v>59.294999999999995</v>
      </c>
      <c r="EF9" s="813">
        <v>1057.47</v>
      </c>
      <c r="EG9" s="813">
        <v>17.834050088540351</v>
      </c>
      <c r="EH9" s="813">
        <v>338.68499999999995</v>
      </c>
      <c r="EI9" s="813">
        <v>4545</v>
      </c>
      <c r="EJ9" s="813">
        <v>13.419549138580098</v>
      </c>
      <c r="EK9" s="813">
        <v>116.57999999999998</v>
      </c>
      <c r="EL9" s="813">
        <v>1242.3</v>
      </c>
      <c r="EM9" s="813">
        <v>10.656201749871334</v>
      </c>
      <c r="EN9" s="813">
        <v>157.785</v>
      </c>
      <c r="EO9" s="813">
        <v>2046.5528999999999</v>
      </c>
      <c r="EP9" s="813">
        <v>12.970516208765092</v>
      </c>
      <c r="EQ9" s="813">
        <v>188.43749999999997</v>
      </c>
      <c r="ER9" s="813">
        <v>1964.45</v>
      </c>
      <c r="ES9" s="813">
        <v>10.424941956882257</v>
      </c>
      <c r="ET9" s="813">
        <f t="shared" si="10"/>
        <v>1955.98125</v>
      </c>
      <c r="EU9" s="813">
        <f t="shared" si="10"/>
        <v>22624.797899999998</v>
      </c>
      <c r="EV9" s="813">
        <f t="shared" si="11"/>
        <v>11.5669809718268</v>
      </c>
      <c r="EW9" s="813">
        <v>206.02499999999998</v>
      </c>
      <c r="EX9" s="813">
        <v>1656.4</v>
      </c>
      <c r="EY9" s="813">
        <v>8.0398009950248763</v>
      </c>
      <c r="EZ9" s="813">
        <v>125.62499999999999</v>
      </c>
      <c r="FA9" s="813">
        <v>1010</v>
      </c>
      <c r="FB9" s="813">
        <v>8.0398009950248763</v>
      </c>
      <c r="FC9" s="813">
        <v>703.49999999999989</v>
      </c>
      <c r="FD9" s="813">
        <v>8484</v>
      </c>
      <c r="FE9" s="813">
        <v>12.059701492537314</v>
      </c>
      <c r="FF9" s="813">
        <v>251.24999999999997</v>
      </c>
      <c r="FG9" s="813">
        <v>4343</v>
      </c>
      <c r="FH9" s="813">
        <v>17.285572139303486</v>
      </c>
      <c r="FI9" s="813">
        <v>141.20249999999999</v>
      </c>
      <c r="FJ9" s="813">
        <v>1757.905</v>
      </c>
      <c r="FK9" s="813">
        <v>12.449531700925975</v>
      </c>
      <c r="FL9" s="813">
        <v>66.33</v>
      </c>
      <c r="FM9" s="813">
        <v>586.60799999999995</v>
      </c>
      <c r="FN9" s="813">
        <v>8.8437810945273618</v>
      </c>
      <c r="FO9" s="813">
        <v>65.324999999999989</v>
      </c>
      <c r="FP9" s="813">
        <v>1282.7</v>
      </c>
      <c r="FQ9" s="813">
        <v>19.635667814772297</v>
      </c>
      <c r="FR9" s="813">
        <v>188.43749999999997</v>
      </c>
      <c r="FS9" s="813">
        <v>1964.45</v>
      </c>
      <c r="FT9" s="813">
        <v>10.424941956882257</v>
      </c>
      <c r="FU9" s="813">
        <v>68.339999999999989</v>
      </c>
      <c r="FV9" s="813">
        <v>919.1</v>
      </c>
      <c r="FW9" s="813">
        <v>13.448931811530585</v>
      </c>
      <c r="FX9" s="813">
        <v>35.174999999999997</v>
      </c>
      <c r="FY9" s="813">
        <v>220.9375</v>
      </c>
      <c r="FZ9" s="813">
        <v>6.2810945273631846</v>
      </c>
      <c r="GA9" s="813">
        <v>108.53999999999999</v>
      </c>
      <c r="GB9" s="813">
        <v>980.71</v>
      </c>
      <c r="GC9" s="813">
        <v>9.0354707941772627</v>
      </c>
      <c r="GD9" s="813">
        <v>71.857499999999987</v>
      </c>
      <c r="GE9" s="813">
        <v>1456.5715</v>
      </c>
      <c r="GF9" s="813">
        <v>20.270277980725744</v>
      </c>
      <c r="GG9" s="813">
        <f t="shared" si="12"/>
        <v>2031.6074999999998</v>
      </c>
      <c r="GH9" s="813">
        <f t="shared" si="12"/>
        <v>24662.381999999998</v>
      </c>
      <c r="GI9" s="813">
        <f t="shared" si="13"/>
        <v>12.1393438447141</v>
      </c>
      <c r="GJ9" s="813">
        <v>36.179999999999993</v>
      </c>
      <c r="GK9" s="813">
        <v>342.89499999999998</v>
      </c>
      <c r="GL9" s="813">
        <v>9.4774737423991162</v>
      </c>
      <c r="GM9" s="813">
        <v>27.637499999999996</v>
      </c>
      <c r="GN9" s="813">
        <v>777.7</v>
      </c>
      <c r="GO9" s="813">
        <v>28.139303482587071</v>
      </c>
      <c r="GP9" s="813">
        <v>7.0349999999999993</v>
      </c>
      <c r="GQ9" s="813">
        <v>53.024999999999999</v>
      </c>
      <c r="GR9" s="813">
        <v>7.5373134328358216</v>
      </c>
      <c r="GS9" s="813">
        <v>20.099999999999998</v>
      </c>
      <c r="GT9" s="813">
        <v>101</v>
      </c>
      <c r="GU9" s="813">
        <v>5.0248756218905477</v>
      </c>
      <c r="GV9" s="813">
        <v>18.089999999999996</v>
      </c>
      <c r="GW9" s="813">
        <v>363.6</v>
      </c>
      <c r="GX9" s="813">
        <v>20.099502487562194</v>
      </c>
      <c r="GY9" s="813">
        <v>140.69999999999999</v>
      </c>
      <c r="GZ9" s="813">
        <v>1767.5</v>
      </c>
      <c r="HA9" s="813">
        <v>12.562189054726369</v>
      </c>
      <c r="HB9" s="813">
        <v>141.20249999999999</v>
      </c>
      <c r="HC9" s="813">
        <v>1757.905</v>
      </c>
      <c r="HD9" s="813">
        <v>12.449531700925975</v>
      </c>
      <c r="HE9" s="813">
        <v>26.129999999999995</v>
      </c>
      <c r="HF9" s="813">
        <v>161.6</v>
      </c>
      <c r="HG9" s="813">
        <v>6.1844623038652902</v>
      </c>
      <c r="HH9" s="813">
        <v>97.484999999999985</v>
      </c>
      <c r="HI9" s="813">
        <v>964.55</v>
      </c>
      <c r="HJ9" s="813">
        <v>9.8943427193927285</v>
      </c>
      <c r="HK9" s="813">
        <v>185.92499999999998</v>
      </c>
      <c r="HL9" s="813">
        <v>1494.8</v>
      </c>
      <c r="HM9" s="813">
        <v>8.0398009950248763</v>
      </c>
      <c r="HN9" s="813">
        <f t="shared" si="14"/>
        <v>700.4849999999999</v>
      </c>
      <c r="HO9" s="813">
        <f t="shared" si="2"/>
        <v>7784.5750000000007</v>
      </c>
      <c r="HP9" s="813">
        <f t="shared" si="15"/>
        <v>11.113121622875582</v>
      </c>
      <c r="HQ9" s="813">
        <v>80.399999999999991</v>
      </c>
      <c r="HR9" s="813">
        <v>686.8</v>
      </c>
      <c r="HS9" s="813">
        <v>8.5422885572139311</v>
      </c>
      <c r="HT9" s="813">
        <v>45.224999999999994</v>
      </c>
      <c r="HU9" s="813">
        <v>454.5</v>
      </c>
      <c r="HV9" s="813">
        <v>10.049751243781095</v>
      </c>
      <c r="HW9" s="813">
        <v>60.3</v>
      </c>
      <c r="HX9" s="813">
        <v>636.29999999999995</v>
      </c>
      <c r="HY9" s="813">
        <v>10.552238805970148</v>
      </c>
      <c r="HZ9" s="813">
        <v>42.209999999999994</v>
      </c>
      <c r="IA9" s="813">
        <v>1081.71</v>
      </c>
      <c r="IB9" s="813">
        <v>25.626865671641795</v>
      </c>
      <c r="IC9" s="813">
        <v>35.174999999999997</v>
      </c>
      <c r="ID9" s="813">
        <v>689.32500000000005</v>
      </c>
      <c r="IE9" s="813">
        <v>19.597014925373138</v>
      </c>
      <c r="IF9" s="813">
        <v>45.224999999999994</v>
      </c>
      <c r="IG9" s="813">
        <v>454.5</v>
      </c>
      <c r="IH9" s="813">
        <v>10.049751243781095</v>
      </c>
      <c r="II9" s="813">
        <v>67.334999999999994</v>
      </c>
      <c r="IJ9" s="813">
        <v>744.37</v>
      </c>
      <c r="IK9" s="813">
        <v>11.054726368159205</v>
      </c>
      <c r="IL9" s="813">
        <v>502.49999999999994</v>
      </c>
      <c r="IM9" s="813">
        <v>7676</v>
      </c>
      <c r="IN9" s="813">
        <v>15.275621890547265</v>
      </c>
      <c r="IO9" s="813">
        <v>50.249999999999993</v>
      </c>
      <c r="IP9" s="813">
        <v>252.5</v>
      </c>
      <c r="IQ9" s="813">
        <v>5.0248756218905477</v>
      </c>
      <c r="IR9" s="813">
        <f t="shared" si="16"/>
        <v>928.61999999999989</v>
      </c>
      <c r="IS9" s="813">
        <f t="shared" si="16"/>
        <v>12676.005000000001</v>
      </c>
      <c r="IT9" s="813">
        <f t="shared" si="17"/>
        <v>13.650368288427993</v>
      </c>
      <c r="IU9" s="813">
        <f t="shared" si="3"/>
        <v>12926.310000000001</v>
      </c>
      <c r="IV9" s="813">
        <f t="shared" si="3"/>
        <v>162179.42690000002</v>
      </c>
      <c r="IW9" s="813">
        <f t="shared" si="18"/>
        <v>12.546459654766132</v>
      </c>
    </row>
    <row r="10" spans="1:257" ht="15.75">
      <c r="A10" s="482">
        <v>7</v>
      </c>
      <c r="B10" s="483" t="s">
        <v>562</v>
      </c>
      <c r="C10" s="813">
        <v>15.074999999999999</v>
      </c>
      <c r="D10" s="813">
        <v>181.8</v>
      </c>
      <c r="E10" s="813">
        <v>12.059701492537314</v>
      </c>
      <c r="F10" s="813">
        <v>21.104999999999997</v>
      </c>
      <c r="G10" s="813">
        <v>212.1</v>
      </c>
      <c r="H10" s="813">
        <v>10.049751243781095</v>
      </c>
      <c r="I10" s="813">
        <v>10.049999999999999</v>
      </c>
      <c r="J10" s="813">
        <v>50.5</v>
      </c>
      <c r="K10" s="813">
        <v>5.0248756218905477</v>
      </c>
      <c r="L10" s="813">
        <v>16.079999999999998</v>
      </c>
      <c r="M10" s="813">
        <v>110.696</v>
      </c>
      <c r="N10" s="813">
        <v>6.8840796019900505</v>
      </c>
      <c r="O10" s="813">
        <v>50.249999999999993</v>
      </c>
      <c r="P10" s="813">
        <v>559.54</v>
      </c>
      <c r="Q10" s="813">
        <v>11.135124378109454</v>
      </c>
      <c r="R10" s="813">
        <v>20.099999999999998</v>
      </c>
      <c r="S10" s="813">
        <v>141.4</v>
      </c>
      <c r="T10" s="813">
        <v>7.0348258706467668</v>
      </c>
      <c r="U10" s="813">
        <v>25.124999999999996</v>
      </c>
      <c r="V10" s="813">
        <v>286.83999999999997</v>
      </c>
      <c r="W10" s="813">
        <v>11.416517412935324</v>
      </c>
      <c r="X10" s="813">
        <v>5.0249999999999995</v>
      </c>
      <c r="Y10" s="813">
        <v>20.2</v>
      </c>
      <c r="Z10" s="813">
        <v>4.0199004975124382</v>
      </c>
      <c r="AA10" s="813">
        <v>552.74999999999989</v>
      </c>
      <c r="AB10" s="813">
        <v>5555</v>
      </c>
      <c r="AC10" s="813">
        <v>10.049751243781097</v>
      </c>
      <c r="AD10" s="813">
        <v>5.0249999999999995</v>
      </c>
      <c r="AE10" s="813">
        <v>60.6</v>
      </c>
      <c r="AF10" s="813">
        <v>12.059701492537314</v>
      </c>
      <c r="AG10" s="813">
        <v>3.0149999999999997</v>
      </c>
      <c r="AH10" s="813">
        <v>45.45</v>
      </c>
      <c r="AI10" s="813">
        <v>15.074626865671645</v>
      </c>
      <c r="AJ10" s="813">
        <v>71.35499999999999</v>
      </c>
      <c r="AK10" s="813">
        <v>573.67999999999995</v>
      </c>
      <c r="AL10" s="813">
        <v>8.0398009950248763</v>
      </c>
      <c r="AM10" s="813">
        <v>251.24999999999997</v>
      </c>
      <c r="AN10" s="813">
        <v>2020</v>
      </c>
      <c r="AO10" s="813">
        <v>8.0398009950248763</v>
      </c>
      <c r="AP10" s="813">
        <v>70.349999999999994</v>
      </c>
      <c r="AQ10" s="813">
        <v>707</v>
      </c>
      <c r="AR10" s="813">
        <v>10.049751243781095</v>
      </c>
      <c r="AS10" s="813">
        <f t="shared" si="4"/>
        <v>1116.5549999999996</v>
      </c>
      <c r="AT10" s="813">
        <f t="shared" si="0"/>
        <v>10524.806</v>
      </c>
      <c r="AU10" s="813">
        <f t="shared" si="5"/>
        <v>9.4261420171867965</v>
      </c>
      <c r="AV10" s="813">
        <v>30.15</v>
      </c>
      <c r="AW10" s="813">
        <v>348.45</v>
      </c>
      <c r="AX10" s="813">
        <v>11.55721393034826</v>
      </c>
      <c r="AY10" s="813">
        <v>20.099999999999998</v>
      </c>
      <c r="AZ10" s="813">
        <v>202</v>
      </c>
      <c r="BA10" s="813">
        <v>10.049751243781095</v>
      </c>
      <c r="BB10" s="813">
        <v>4.4521499999999996</v>
      </c>
      <c r="BC10" s="813">
        <v>31.764499999999998</v>
      </c>
      <c r="BD10" s="813">
        <v>7.1346428130229214</v>
      </c>
      <c r="BE10" s="813">
        <v>0</v>
      </c>
      <c r="BF10" s="813">
        <v>0</v>
      </c>
      <c r="BG10" s="813"/>
      <c r="BH10" s="813">
        <v>25.124999999999996</v>
      </c>
      <c r="BI10" s="813">
        <v>277.75</v>
      </c>
      <c r="BJ10" s="813">
        <v>11.054726368159205</v>
      </c>
      <c r="BK10" s="813">
        <v>98.49</v>
      </c>
      <c r="BL10" s="813">
        <v>303</v>
      </c>
      <c r="BM10" s="813">
        <v>3.0764544623819678</v>
      </c>
      <c r="BN10" s="813">
        <v>21.104999999999997</v>
      </c>
      <c r="BO10" s="813">
        <v>381.78000000000003</v>
      </c>
      <c r="BP10" s="813">
        <v>18.089552238805975</v>
      </c>
      <c r="BQ10" s="813">
        <v>2.2109999999999999</v>
      </c>
      <c r="BR10" s="813">
        <v>28.886000000000003</v>
      </c>
      <c r="BS10" s="813">
        <v>13.064676616915426</v>
      </c>
      <c r="BT10" s="813">
        <f t="shared" si="6"/>
        <v>201.63315</v>
      </c>
      <c r="BU10" s="813">
        <f t="shared" si="1"/>
        <v>1573.6305</v>
      </c>
      <c r="BV10" s="813">
        <f t="shared" si="7"/>
        <v>7.8044235285715668</v>
      </c>
      <c r="BW10" s="813">
        <v>20.099999999999998</v>
      </c>
      <c r="BX10" s="813">
        <v>176.75</v>
      </c>
      <c r="BY10" s="813">
        <v>8.7935323383084594</v>
      </c>
      <c r="BZ10" s="813">
        <v>15.074999999999999</v>
      </c>
      <c r="CA10" s="813">
        <v>75.75</v>
      </c>
      <c r="CB10" s="813">
        <v>5.0248756218905477</v>
      </c>
      <c r="CC10" s="813">
        <v>3.0149999999999997</v>
      </c>
      <c r="CD10" s="813">
        <v>29.29</v>
      </c>
      <c r="CE10" s="813">
        <v>9.7147595356550589</v>
      </c>
      <c r="CF10" s="813">
        <v>27.386249999999997</v>
      </c>
      <c r="CG10" s="813">
        <v>334.67360000000002</v>
      </c>
      <c r="CH10" s="813">
        <v>12.220497512437813</v>
      </c>
      <c r="CI10" s="813">
        <v>10.049999999999999</v>
      </c>
      <c r="CJ10" s="813">
        <v>55.55</v>
      </c>
      <c r="CK10" s="813">
        <v>5.5273631840796025</v>
      </c>
      <c r="CL10" s="813">
        <v>110.54999999999998</v>
      </c>
      <c r="CM10" s="813">
        <v>1722.05</v>
      </c>
      <c r="CN10" s="813">
        <v>15.577114427860698</v>
      </c>
      <c r="CO10" s="813">
        <v>240.19499999999996</v>
      </c>
      <c r="CP10" s="813">
        <v>4503.59</v>
      </c>
      <c r="CQ10" s="813">
        <v>18.749724182435109</v>
      </c>
      <c r="CR10" s="813">
        <v>124.61999999999999</v>
      </c>
      <c r="CS10" s="813">
        <v>1250.3800000000001</v>
      </c>
      <c r="CT10" s="813">
        <v>10.033541967581449</v>
      </c>
      <c r="CU10" s="813">
        <v>49.244999999999997</v>
      </c>
      <c r="CV10" s="813">
        <v>811.03</v>
      </c>
      <c r="CW10" s="813">
        <v>16.469286221951467</v>
      </c>
      <c r="CX10" s="813">
        <v>21.104999999999997</v>
      </c>
      <c r="CY10" s="813">
        <v>243.41</v>
      </c>
      <c r="CZ10" s="813">
        <v>11.533285951196401</v>
      </c>
      <c r="DA10" s="813">
        <v>512.54999999999995</v>
      </c>
      <c r="DB10" s="813">
        <v>3322.395</v>
      </c>
      <c r="DC10" s="813">
        <v>6.4820895522388069</v>
      </c>
      <c r="DD10" s="813">
        <v>78.389999999999986</v>
      </c>
      <c r="DE10" s="813">
        <v>1260.48</v>
      </c>
      <c r="DF10" s="813">
        <v>16.079601990049753</v>
      </c>
      <c r="DG10" s="813">
        <v>115.57499999999999</v>
      </c>
      <c r="DH10" s="813">
        <v>1451.875</v>
      </c>
      <c r="DI10" s="813">
        <v>12.562189054726369</v>
      </c>
      <c r="DJ10" s="813">
        <f t="shared" si="8"/>
        <v>1327.85625</v>
      </c>
      <c r="DK10" s="813">
        <f t="shared" si="8"/>
        <v>15237.223599999999</v>
      </c>
      <c r="DL10" s="813">
        <f t="shared" si="9"/>
        <v>11.475055074673934</v>
      </c>
      <c r="DM10" s="813">
        <v>3.0149999999999997</v>
      </c>
      <c r="DN10" s="813">
        <v>36.36</v>
      </c>
      <c r="DO10" s="813">
        <v>12.059701492537314</v>
      </c>
      <c r="DP10" s="813">
        <v>12.059999999999999</v>
      </c>
      <c r="DQ10" s="813">
        <v>133.32</v>
      </c>
      <c r="DR10" s="813">
        <v>11.054726368159205</v>
      </c>
      <c r="DS10" s="813">
        <v>6.0299999999999994</v>
      </c>
      <c r="DT10" s="813">
        <v>60.6</v>
      </c>
      <c r="DU10" s="813">
        <v>10.049751243781095</v>
      </c>
      <c r="DV10" s="813">
        <v>25.124999999999996</v>
      </c>
      <c r="DW10" s="813">
        <v>156.55000000000001</v>
      </c>
      <c r="DX10" s="813">
        <v>6.2308457711442795</v>
      </c>
      <c r="DY10" s="813">
        <v>13.064999999999998</v>
      </c>
      <c r="DZ10" s="813">
        <v>124.735</v>
      </c>
      <c r="EA10" s="813">
        <v>9.5472636815920406</v>
      </c>
      <c r="EB10" s="813">
        <v>40.702499999999993</v>
      </c>
      <c r="EC10" s="813">
        <v>429.5025</v>
      </c>
      <c r="ED10" s="813">
        <v>10.55223880597015</v>
      </c>
      <c r="EE10" s="813">
        <v>13.064999999999998</v>
      </c>
      <c r="EF10" s="813">
        <v>101.45450000000001</v>
      </c>
      <c r="EG10" s="813">
        <v>7.7653654802908552</v>
      </c>
      <c r="EH10" s="813">
        <v>14.069999999999999</v>
      </c>
      <c r="EI10" s="813">
        <v>127.26</v>
      </c>
      <c r="EJ10" s="813">
        <v>9.0447761194029859</v>
      </c>
      <c r="EK10" s="813">
        <v>17.33625</v>
      </c>
      <c r="EL10" s="813">
        <v>223.21</v>
      </c>
      <c r="EM10" s="813">
        <v>12.875333477539838</v>
      </c>
      <c r="EN10" s="813">
        <v>15.376499999999998</v>
      </c>
      <c r="EO10" s="813">
        <v>182.34539999999998</v>
      </c>
      <c r="EP10" s="813">
        <v>11.858706467661692</v>
      </c>
      <c r="EQ10" s="813">
        <v>23.114999999999998</v>
      </c>
      <c r="ER10" s="813">
        <v>209.07</v>
      </c>
      <c r="ES10" s="813">
        <v>9.0447761194029859</v>
      </c>
      <c r="ET10" s="813">
        <f t="shared" si="10"/>
        <v>182.96024999999997</v>
      </c>
      <c r="EU10" s="813">
        <f t="shared" si="10"/>
        <v>1784.4074000000001</v>
      </c>
      <c r="EV10" s="813">
        <f t="shared" si="11"/>
        <v>9.7529785841460122</v>
      </c>
      <c r="EW10" s="813">
        <v>15.074999999999999</v>
      </c>
      <c r="EX10" s="813">
        <v>1239.27</v>
      </c>
      <c r="EY10" s="813">
        <v>82.206965174129351</v>
      </c>
      <c r="EZ10" s="813">
        <v>25.124999999999996</v>
      </c>
      <c r="FA10" s="813">
        <v>303</v>
      </c>
      <c r="FB10" s="813">
        <v>12.059701492537314</v>
      </c>
      <c r="FC10" s="813">
        <v>105.52499999999999</v>
      </c>
      <c r="FD10" s="813">
        <v>1166.55</v>
      </c>
      <c r="FE10" s="813">
        <v>11.054726368159205</v>
      </c>
      <c r="FF10" s="813">
        <v>5.0249999999999995</v>
      </c>
      <c r="FG10" s="813">
        <v>85.85</v>
      </c>
      <c r="FH10" s="813">
        <v>17.084577114427862</v>
      </c>
      <c r="FI10" s="813">
        <v>8.0399999999999991</v>
      </c>
      <c r="FJ10" s="813">
        <v>79.790000000000006</v>
      </c>
      <c r="FK10" s="813">
        <v>9.9241293532338322</v>
      </c>
      <c r="FL10" s="813">
        <v>3.0149999999999997</v>
      </c>
      <c r="FM10" s="813">
        <v>9.09</v>
      </c>
      <c r="FN10" s="813">
        <v>3.0149253731343286</v>
      </c>
      <c r="FO10" s="813">
        <v>26.129999999999995</v>
      </c>
      <c r="FP10" s="813">
        <v>2323</v>
      </c>
      <c r="FQ10" s="813">
        <v>88.90164561806354</v>
      </c>
      <c r="FR10" s="813">
        <v>23.114999999999998</v>
      </c>
      <c r="FS10" s="813">
        <v>209.07</v>
      </c>
      <c r="FT10" s="813">
        <v>9.0447761194029859</v>
      </c>
      <c r="FU10" s="813">
        <v>3.0149999999999997</v>
      </c>
      <c r="FV10" s="813">
        <v>32.32</v>
      </c>
      <c r="FW10" s="813">
        <v>10.719734660033168</v>
      </c>
      <c r="FX10" s="813">
        <v>2.5124999999999997</v>
      </c>
      <c r="FY10" s="813">
        <v>13.887499999999999</v>
      </c>
      <c r="FZ10" s="813">
        <v>5.5273631840796025</v>
      </c>
      <c r="GA10" s="813">
        <v>12.059999999999999</v>
      </c>
      <c r="GB10" s="813">
        <v>136.35</v>
      </c>
      <c r="GC10" s="813">
        <v>11.305970149253731</v>
      </c>
      <c r="GD10" s="813">
        <v>56.279999999999994</v>
      </c>
      <c r="GE10" s="813">
        <v>995.45600000000002</v>
      </c>
      <c r="GF10" s="813">
        <v>17.687562189054727</v>
      </c>
      <c r="GG10" s="813">
        <f t="shared" si="12"/>
        <v>284.91749999999996</v>
      </c>
      <c r="GH10" s="813">
        <f t="shared" si="12"/>
        <v>6593.633499999999</v>
      </c>
      <c r="GI10" s="813">
        <f t="shared" si="13"/>
        <v>23.14225521422868</v>
      </c>
      <c r="GJ10" s="813">
        <v>7.0349999999999993</v>
      </c>
      <c r="GK10" s="813">
        <v>70.7</v>
      </c>
      <c r="GL10" s="813">
        <v>10.049751243781095</v>
      </c>
      <c r="GM10" s="813">
        <v>15.074999999999999</v>
      </c>
      <c r="GN10" s="813">
        <v>145.44</v>
      </c>
      <c r="GO10" s="813">
        <v>9.6477611940298509</v>
      </c>
      <c r="GP10" s="813">
        <v>14.069999999999999</v>
      </c>
      <c r="GQ10" s="813">
        <v>84.84</v>
      </c>
      <c r="GR10" s="813">
        <v>6.0298507462686572</v>
      </c>
      <c r="GS10" s="813">
        <v>47.234999999999992</v>
      </c>
      <c r="GT10" s="813">
        <v>189.88</v>
      </c>
      <c r="GU10" s="813">
        <v>4.0199004975124382</v>
      </c>
      <c r="GV10" s="813">
        <v>4.0199999999999996</v>
      </c>
      <c r="GW10" s="813">
        <v>34.340000000000003</v>
      </c>
      <c r="GX10" s="813">
        <v>8.5422885572139329</v>
      </c>
      <c r="GY10" s="813">
        <v>55.274999999999991</v>
      </c>
      <c r="GZ10" s="813">
        <v>471.67</v>
      </c>
      <c r="HA10" s="813">
        <v>8.5331524197195847</v>
      </c>
      <c r="HB10" s="813">
        <v>8.0399999999999991</v>
      </c>
      <c r="HC10" s="813">
        <v>79.790000000000006</v>
      </c>
      <c r="HD10" s="813">
        <v>9.9241293532338322</v>
      </c>
      <c r="HE10" s="813">
        <v>3.0149999999999997</v>
      </c>
      <c r="HF10" s="813">
        <v>21.21</v>
      </c>
      <c r="HG10" s="813">
        <v>7.0348258706467668</v>
      </c>
      <c r="HH10" s="813">
        <v>23.114999999999998</v>
      </c>
      <c r="HI10" s="813">
        <v>245.43</v>
      </c>
      <c r="HJ10" s="813">
        <v>10.617780661907853</v>
      </c>
      <c r="HK10" s="813">
        <v>9.0449999999999982</v>
      </c>
      <c r="HL10" s="813">
        <v>80.295000000000002</v>
      </c>
      <c r="HM10" s="813">
        <v>8.8772802653399694</v>
      </c>
      <c r="HN10" s="813">
        <f t="shared" si="14"/>
        <v>185.92499999999995</v>
      </c>
      <c r="HO10" s="813">
        <f t="shared" si="2"/>
        <v>1423.5950000000003</v>
      </c>
      <c r="HP10" s="813">
        <f t="shared" si="15"/>
        <v>7.6568239881672753</v>
      </c>
      <c r="HQ10" s="813">
        <v>5.0249999999999995</v>
      </c>
      <c r="HR10" s="813">
        <v>35.35</v>
      </c>
      <c r="HS10" s="813">
        <v>7.0348258706467668</v>
      </c>
      <c r="HT10" s="813">
        <v>3.0149999999999997</v>
      </c>
      <c r="HU10" s="813">
        <v>27.27</v>
      </c>
      <c r="HV10" s="813">
        <v>9.0447761194029859</v>
      </c>
      <c r="HW10" s="813">
        <v>1.0049999999999999</v>
      </c>
      <c r="HX10" s="813">
        <v>9.09</v>
      </c>
      <c r="HY10" s="813">
        <v>9.0447761194029859</v>
      </c>
      <c r="HZ10" s="813">
        <v>1.5074999999999998</v>
      </c>
      <c r="IA10" s="813">
        <v>22.725000000000001</v>
      </c>
      <c r="IB10" s="813">
        <v>15.074626865671645</v>
      </c>
      <c r="IC10" s="813">
        <v>4.0199999999999996</v>
      </c>
      <c r="ID10" s="813">
        <v>40.4</v>
      </c>
      <c r="IE10" s="813">
        <v>10.049751243781095</v>
      </c>
      <c r="IF10" s="813">
        <v>4.0199999999999996</v>
      </c>
      <c r="IG10" s="813">
        <v>42.42</v>
      </c>
      <c r="IH10" s="813">
        <v>10.55223880597015</v>
      </c>
      <c r="II10" s="813">
        <v>2.0099999999999998</v>
      </c>
      <c r="IJ10" s="813">
        <v>30.3</v>
      </c>
      <c r="IK10" s="813">
        <v>15.074626865671643</v>
      </c>
      <c r="IL10" s="813">
        <v>35.174999999999997</v>
      </c>
      <c r="IM10" s="813">
        <v>424.2</v>
      </c>
      <c r="IN10" s="813">
        <v>12.059701492537314</v>
      </c>
      <c r="IO10" s="813">
        <v>5.0249999999999995</v>
      </c>
      <c r="IP10" s="813">
        <v>45.45</v>
      </c>
      <c r="IQ10" s="813">
        <v>9.0447761194029859</v>
      </c>
      <c r="IR10" s="813">
        <f t="shared" si="16"/>
        <v>60.802499999999995</v>
      </c>
      <c r="IS10" s="813">
        <f t="shared" si="16"/>
        <v>677.20500000000004</v>
      </c>
      <c r="IT10" s="813">
        <f t="shared" si="17"/>
        <v>11.137782163562354</v>
      </c>
      <c r="IU10" s="813">
        <f t="shared" si="3"/>
        <v>3360.6496499999994</v>
      </c>
      <c r="IV10" s="813">
        <f t="shared" si="3"/>
        <v>37814.501000000004</v>
      </c>
      <c r="IW10" s="813">
        <f t="shared" si="18"/>
        <v>11.252140192596396</v>
      </c>
    </row>
    <row r="11" spans="1:257" ht="15.75">
      <c r="A11" s="482">
        <v>8</v>
      </c>
      <c r="B11" s="483" t="s">
        <v>563</v>
      </c>
      <c r="C11" s="813">
        <v>0</v>
      </c>
      <c r="D11" s="813">
        <v>0</v>
      </c>
      <c r="E11" s="813"/>
      <c r="F11" s="813">
        <v>5.0249999999999995</v>
      </c>
      <c r="G11" s="813">
        <v>35.35</v>
      </c>
      <c r="H11" s="813">
        <v>7.0348258706467668</v>
      </c>
      <c r="I11" s="813">
        <v>1.0049999999999999</v>
      </c>
      <c r="J11" s="813">
        <v>6.0600000000000005</v>
      </c>
      <c r="K11" s="813">
        <v>6.0298507462686581</v>
      </c>
      <c r="L11" s="813">
        <v>0</v>
      </c>
      <c r="M11" s="813">
        <v>0</v>
      </c>
      <c r="N11" s="813"/>
      <c r="O11" s="813">
        <v>0</v>
      </c>
      <c r="P11" s="813">
        <v>0</v>
      </c>
      <c r="Q11" s="813"/>
      <c r="R11" s="813">
        <v>0</v>
      </c>
      <c r="S11" s="813">
        <v>0</v>
      </c>
      <c r="T11" s="813"/>
      <c r="U11" s="813">
        <v>0</v>
      </c>
      <c r="V11" s="813">
        <v>0</v>
      </c>
      <c r="W11" s="813"/>
      <c r="X11" s="813">
        <v>1.0049999999999999</v>
      </c>
      <c r="Y11" s="813">
        <v>4.04</v>
      </c>
      <c r="Z11" s="813">
        <v>4.0199004975124382</v>
      </c>
      <c r="AA11" s="813">
        <v>110.54999999999998</v>
      </c>
      <c r="AB11" s="813">
        <v>888.8</v>
      </c>
      <c r="AC11" s="813">
        <v>8.0398009950248763</v>
      </c>
      <c r="AD11" s="813">
        <v>1.0049999999999999</v>
      </c>
      <c r="AE11" s="813">
        <v>9.5950000000000006</v>
      </c>
      <c r="AF11" s="813">
        <v>9.5472636815920406</v>
      </c>
      <c r="AG11" s="813">
        <v>3.0149999999999997</v>
      </c>
      <c r="AH11" s="813">
        <v>25.451999999999998</v>
      </c>
      <c r="AI11" s="813">
        <v>8.4417910447761191</v>
      </c>
      <c r="AJ11" s="813">
        <v>0</v>
      </c>
      <c r="AK11" s="813">
        <v>0</v>
      </c>
      <c r="AL11" s="813"/>
      <c r="AM11" s="813">
        <v>5.0249999999999995</v>
      </c>
      <c r="AN11" s="813">
        <v>20.2</v>
      </c>
      <c r="AO11" s="813">
        <v>4.0199004975124382</v>
      </c>
      <c r="AP11" s="813">
        <v>15.074999999999999</v>
      </c>
      <c r="AQ11" s="813">
        <v>151.5</v>
      </c>
      <c r="AR11" s="813">
        <v>10.049751243781095</v>
      </c>
      <c r="AS11" s="813">
        <f t="shared" si="4"/>
        <v>141.70499999999998</v>
      </c>
      <c r="AT11" s="813">
        <f t="shared" si="0"/>
        <v>1140.9970000000001</v>
      </c>
      <c r="AU11" s="813">
        <f t="shared" si="5"/>
        <v>8.0519177163826274</v>
      </c>
      <c r="AV11" s="813">
        <v>0</v>
      </c>
      <c r="AW11" s="813">
        <v>0</v>
      </c>
      <c r="AX11" s="813"/>
      <c r="AY11" s="813">
        <v>4.0199999999999996</v>
      </c>
      <c r="AZ11" s="813">
        <v>32.32</v>
      </c>
      <c r="BA11" s="813">
        <v>8.0398009950248763</v>
      </c>
      <c r="BB11" s="813">
        <v>5.0249999999999995</v>
      </c>
      <c r="BC11" s="813">
        <v>49.692</v>
      </c>
      <c r="BD11" s="813">
        <v>9.8889552238805987</v>
      </c>
      <c r="BE11" s="813">
        <v>0</v>
      </c>
      <c r="BF11" s="813">
        <v>0</v>
      </c>
      <c r="BG11" s="813"/>
      <c r="BH11" s="813">
        <v>20.099999999999998</v>
      </c>
      <c r="BI11" s="813">
        <v>121.2</v>
      </c>
      <c r="BJ11" s="813">
        <v>6.0298507462686572</v>
      </c>
      <c r="BK11" s="813">
        <v>15.074999999999999</v>
      </c>
      <c r="BL11" s="813">
        <v>121.2</v>
      </c>
      <c r="BM11" s="813">
        <v>8.0398009950248763</v>
      </c>
      <c r="BN11" s="813">
        <v>15.074999999999999</v>
      </c>
      <c r="BO11" s="813">
        <v>272.7</v>
      </c>
      <c r="BP11" s="813">
        <v>18.089552238805972</v>
      </c>
      <c r="BQ11" s="813">
        <v>0</v>
      </c>
      <c r="BR11" s="813">
        <v>0</v>
      </c>
      <c r="BS11" s="813"/>
      <c r="BT11" s="813">
        <f t="shared" si="6"/>
        <v>59.295000000000002</v>
      </c>
      <c r="BU11" s="813">
        <f t="shared" si="1"/>
        <v>597.11199999999997</v>
      </c>
      <c r="BV11" s="813">
        <f t="shared" si="7"/>
        <v>10.070191415802343</v>
      </c>
      <c r="BW11" s="813">
        <v>10.049999999999999</v>
      </c>
      <c r="BX11" s="813">
        <v>101</v>
      </c>
      <c r="BY11" s="813">
        <v>10.049751243781095</v>
      </c>
      <c r="BZ11" s="813">
        <v>4.0199999999999996</v>
      </c>
      <c r="CA11" s="813">
        <v>36.36</v>
      </c>
      <c r="CB11" s="813">
        <v>9.0447761194029859</v>
      </c>
      <c r="CC11" s="813">
        <v>0</v>
      </c>
      <c r="CD11" s="813">
        <v>0</v>
      </c>
      <c r="CE11" s="813"/>
      <c r="CF11" s="813">
        <v>3.2863499999999997</v>
      </c>
      <c r="CG11" s="813">
        <v>41.834200000000003</v>
      </c>
      <c r="CH11" s="813">
        <v>12.729684908789389</v>
      </c>
      <c r="CI11" s="813">
        <v>0</v>
      </c>
      <c r="CJ11" s="813">
        <v>0</v>
      </c>
      <c r="CK11" s="813"/>
      <c r="CL11" s="813">
        <v>16.079999999999998</v>
      </c>
      <c r="CM11" s="813">
        <v>242.4</v>
      </c>
      <c r="CN11" s="813">
        <v>15.074626865671643</v>
      </c>
      <c r="CO11" s="813">
        <v>0</v>
      </c>
      <c r="CP11" s="813">
        <v>0</v>
      </c>
      <c r="CQ11" s="813"/>
      <c r="CR11" s="813">
        <v>11.055</v>
      </c>
      <c r="CS11" s="813">
        <v>303</v>
      </c>
      <c r="CT11" s="813">
        <v>27.408412483039349</v>
      </c>
      <c r="CU11" s="813">
        <v>18.089999999999996</v>
      </c>
      <c r="CV11" s="813">
        <v>184.83</v>
      </c>
      <c r="CW11" s="813">
        <v>10.217247097844115</v>
      </c>
      <c r="CX11" s="813">
        <v>18.089999999999996</v>
      </c>
      <c r="CY11" s="813">
        <v>216.14000000000001</v>
      </c>
      <c r="CZ11" s="813">
        <v>11.948037589828639</v>
      </c>
      <c r="DA11" s="813">
        <v>0</v>
      </c>
      <c r="DB11" s="813">
        <v>0</v>
      </c>
      <c r="DC11" s="813"/>
      <c r="DD11" s="813">
        <v>0</v>
      </c>
      <c r="DE11" s="813">
        <v>0</v>
      </c>
      <c r="DF11" s="813"/>
      <c r="DG11" s="813">
        <v>0</v>
      </c>
      <c r="DH11" s="813">
        <v>0</v>
      </c>
      <c r="DI11" s="813"/>
      <c r="DJ11" s="813">
        <f t="shared" si="8"/>
        <v>80.67134999999999</v>
      </c>
      <c r="DK11" s="813">
        <f t="shared" si="8"/>
        <v>1125.5642</v>
      </c>
      <c r="DL11" s="813">
        <f t="shared" si="9"/>
        <v>13.952465156465092</v>
      </c>
      <c r="DM11" s="813">
        <v>1.5074999999999998</v>
      </c>
      <c r="DN11" s="813">
        <v>9.09</v>
      </c>
      <c r="DO11" s="813">
        <v>6.0298507462686572</v>
      </c>
      <c r="DP11" s="813">
        <v>0</v>
      </c>
      <c r="DQ11" s="813">
        <v>0</v>
      </c>
      <c r="DR11" s="813"/>
      <c r="DS11" s="813">
        <v>2.5124999999999997</v>
      </c>
      <c r="DT11" s="813">
        <v>25.25</v>
      </c>
      <c r="DU11" s="813">
        <v>10.049751243781095</v>
      </c>
      <c r="DV11" s="813">
        <v>7.0349999999999993</v>
      </c>
      <c r="DW11" s="813">
        <v>70.7</v>
      </c>
      <c r="DX11" s="813">
        <v>10.049751243781095</v>
      </c>
      <c r="DY11" s="813">
        <v>0</v>
      </c>
      <c r="DZ11" s="813">
        <v>0</v>
      </c>
      <c r="EA11" s="813"/>
      <c r="EB11" s="813">
        <v>5.8289999999999988</v>
      </c>
      <c r="EC11" s="813">
        <v>70.295999999999992</v>
      </c>
      <c r="ED11" s="813">
        <v>12.059701492537314</v>
      </c>
      <c r="EE11" s="813">
        <v>2.7134999999999998</v>
      </c>
      <c r="EF11" s="813">
        <v>22.028099999999998</v>
      </c>
      <c r="EG11" s="813">
        <v>8.11796572692095</v>
      </c>
      <c r="EH11" s="813">
        <v>0</v>
      </c>
      <c r="EI11" s="813">
        <v>0</v>
      </c>
      <c r="EJ11" s="813"/>
      <c r="EK11" s="813">
        <v>3.0149999999999997</v>
      </c>
      <c r="EL11" s="813">
        <v>21.21</v>
      </c>
      <c r="EM11" s="813">
        <v>7.0348258706467668</v>
      </c>
      <c r="EN11" s="813">
        <v>0</v>
      </c>
      <c r="EO11" s="813">
        <v>0</v>
      </c>
      <c r="EP11" s="813"/>
      <c r="EQ11" s="813">
        <v>1.0049999999999999</v>
      </c>
      <c r="ER11" s="813">
        <v>8.08</v>
      </c>
      <c r="ES11" s="813">
        <v>8.0398009950248763</v>
      </c>
      <c r="ET11" s="813">
        <f t="shared" si="10"/>
        <v>23.6175</v>
      </c>
      <c r="EU11" s="813">
        <f t="shared" si="10"/>
        <v>226.65410000000003</v>
      </c>
      <c r="EV11" s="813">
        <f t="shared" si="11"/>
        <v>9.5968709643273016</v>
      </c>
      <c r="EW11" s="813">
        <v>2.1105</v>
      </c>
      <c r="EX11" s="813">
        <v>17.170000000000002</v>
      </c>
      <c r="EY11" s="813">
        <v>8.1355129116323148</v>
      </c>
      <c r="EZ11" s="813">
        <v>15.074999999999999</v>
      </c>
      <c r="FA11" s="813">
        <v>227.25</v>
      </c>
      <c r="FB11" s="813">
        <v>15.074626865671643</v>
      </c>
      <c r="FC11" s="813">
        <v>15.074999999999999</v>
      </c>
      <c r="FD11" s="813">
        <v>178.77</v>
      </c>
      <c r="FE11" s="813">
        <v>11.858706467661692</v>
      </c>
      <c r="FF11" s="813">
        <v>3.0149999999999997</v>
      </c>
      <c r="FG11" s="813">
        <v>51.51</v>
      </c>
      <c r="FH11" s="813">
        <v>17.084577114427862</v>
      </c>
      <c r="FI11" s="813">
        <v>0</v>
      </c>
      <c r="FJ11" s="813">
        <v>0</v>
      </c>
      <c r="FK11" s="813"/>
      <c r="FL11" s="813">
        <v>0</v>
      </c>
      <c r="FM11" s="813">
        <v>0</v>
      </c>
      <c r="FN11" s="813"/>
      <c r="FO11" s="813">
        <v>16.079999999999998</v>
      </c>
      <c r="FP11" s="813">
        <v>90.9</v>
      </c>
      <c r="FQ11" s="813">
        <v>5.6529850746268666</v>
      </c>
      <c r="FR11" s="813">
        <v>1.0049999999999999</v>
      </c>
      <c r="FS11" s="813">
        <v>8.08</v>
      </c>
      <c r="FT11" s="813">
        <v>8.0398009950248763</v>
      </c>
      <c r="FU11" s="813">
        <v>0</v>
      </c>
      <c r="FV11" s="813">
        <v>0</v>
      </c>
      <c r="FW11" s="813"/>
      <c r="FX11" s="813">
        <v>3.0149999999999997</v>
      </c>
      <c r="FY11" s="813">
        <v>36.36</v>
      </c>
      <c r="FZ11" s="813">
        <v>12.059701492537314</v>
      </c>
      <c r="GA11" s="813">
        <v>52.259999999999991</v>
      </c>
      <c r="GB11" s="813">
        <v>603.98</v>
      </c>
      <c r="GC11" s="813">
        <v>11.557213930348261</v>
      </c>
      <c r="GD11" s="813">
        <v>0</v>
      </c>
      <c r="GE11" s="813">
        <v>0</v>
      </c>
      <c r="GF11" s="813"/>
      <c r="GG11" s="813">
        <f t="shared" si="12"/>
        <v>107.63549999999998</v>
      </c>
      <c r="GH11" s="813">
        <f t="shared" si="12"/>
        <v>1214.02</v>
      </c>
      <c r="GI11" s="813">
        <f t="shared" si="13"/>
        <v>11.278992525700167</v>
      </c>
      <c r="GJ11" s="813">
        <v>2.0099999999999998</v>
      </c>
      <c r="GK11" s="813">
        <v>24.240000000000002</v>
      </c>
      <c r="GL11" s="813">
        <v>12.059701492537316</v>
      </c>
      <c r="GM11" s="813">
        <v>7.5374999999999996</v>
      </c>
      <c r="GN11" s="813">
        <v>57.57</v>
      </c>
      <c r="GO11" s="813">
        <v>7.6378109452736318</v>
      </c>
      <c r="GP11" s="813">
        <v>0</v>
      </c>
      <c r="GQ11" s="813">
        <v>0</v>
      </c>
      <c r="GR11" s="813"/>
      <c r="GS11" s="813">
        <v>0</v>
      </c>
      <c r="GT11" s="813">
        <v>0</v>
      </c>
      <c r="GU11" s="813"/>
      <c r="GV11" s="813">
        <v>1.0049999999999999</v>
      </c>
      <c r="GW11" s="813">
        <v>13.13</v>
      </c>
      <c r="GX11" s="813">
        <v>13.064676616915426</v>
      </c>
      <c r="GY11" s="813">
        <v>8.0399999999999991</v>
      </c>
      <c r="GZ11" s="813">
        <v>96.960000000000008</v>
      </c>
      <c r="HA11" s="813">
        <v>12.059701492537316</v>
      </c>
      <c r="HB11" s="813">
        <v>0</v>
      </c>
      <c r="HC11" s="813">
        <v>0</v>
      </c>
      <c r="HD11" s="813"/>
      <c r="HE11" s="813">
        <v>0.50249999999999995</v>
      </c>
      <c r="HF11" s="813">
        <v>6.0600000000000005</v>
      </c>
      <c r="HG11" s="813">
        <v>12.059701492537316</v>
      </c>
      <c r="HH11" s="813">
        <v>0</v>
      </c>
      <c r="HI11" s="813">
        <v>0</v>
      </c>
      <c r="HJ11" s="813"/>
      <c r="HK11" s="813">
        <v>4.0199999999999996</v>
      </c>
      <c r="HL11" s="813">
        <v>70.7</v>
      </c>
      <c r="HM11" s="813">
        <v>17.587064676616919</v>
      </c>
      <c r="HN11" s="813">
        <f t="shared" si="14"/>
        <v>23.114999999999998</v>
      </c>
      <c r="HO11" s="813">
        <f t="shared" si="2"/>
        <v>268.66000000000003</v>
      </c>
      <c r="HP11" s="813">
        <f t="shared" si="15"/>
        <v>11.622755786285964</v>
      </c>
      <c r="HQ11" s="813">
        <v>5.0249999999999995</v>
      </c>
      <c r="HR11" s="813">
        <v>45.45</v>
      </c>
      <c r="HS11" s="813">
        <v>9.0447761194029859</v>
      </c>
      <c r="HT11" s="813">
        <v>0.50249999999999995</v>
      </c>
      <c r="HU11" s="813">
        <v>4.04</v>
      </c>
      <c r="HV11" s="813">
        <v>8.0398009950248763</v>
      </c>
      <c r="HW11" s="813">
        <v>0</v>
      </c>
      <c r="HX11" s="813">
        <v>0</v>
      </c>
      <c r="HY11" s="813"/>
      <c r="HZ11" s="813">
        <v>0</v>
      </c>
      <c r="IA11" s="813">
        <v>0</v>
      </c>
      <c r="IB11" s="813"/>
      <c r="IC11" s="813">
        <v>4.0199999999999996</v>
      </c>
      <c r="ID11" s="813">
        <v>40.4</v>
      </c>
      <c r="IE11" s="813">
        <v>10.049751243781095</v>
      </c>
      <c r="IF11" s="813">
        <v>3.0149999999999997</v>
      </c>
      <c r="IG11" s="813">
        <v>24.240000000000002</v>
      </c>
      <c r="IH11" s="813">
        <v>8.0398009950248763</v>
      </c>
      <c r="II11" s="813">
        <v>1.0049999999999999</v>
      </c>
      <c r="IJ11" s="813">
        <v>15.15</v>
      </c>
      <c r="IK11" s="813">
        <v>15.074626865671643</v>
      </c>
      <c r="IL11" s="813">
        <v>5.0249999999999995</v>
      </c>
      <c r="IM11" s="813">
        <v>65.650000000000006</v>
      </c>
      <c r="IN11" s="813">
        <v>13.064676616915426</v>
      </c>
      <c r="IO11" s="813">
        <v>10.049999999999999</v>
      </c>
      <c r="IP11" s="813">
        <v>40.4</v>
      </c>
      <c r="IQ11" s="813">
        <v>4.0199004975124382</v>
      </c>
      <c r="IR11" s="813">
        <f t="shared" si="16"/>
        <v>28.642499999999998</v>
      </c>
      <c r="IS11" s="813">
        <f t="shared" si="16"/>
        <v>235.33</v>
      </c>
      <c r="IT11" s="813">
        <f t="shared" si="17"/>
        <v>8.216112420354369</v>
      </c>
      <c r="IU11" s="813">
        <f t="shared" si="3"/>
        <v>464.68184999999994</v>
      </c>
      <c r="IV11" s="813">
        <f t="shared" si="3"/>
        <v>4808.3373000000001</v>
      </c>
      <c r="IW11" s="813">
        <f t="shared" si="18"/>
        <v>10.347590076952653</v>
      </c>
    </row>
    <row r="12" spans="1:257" ht="15.75">
      <c r="A12" s="482">
        <v>9</v>
      </c>
      <c r="B12" s="482" t="s">
        <v>564</v>
      </c>
      <c r="C12" s="813">
        <v>7.0349999999999993</v>
      </c>
      <c r="D12" s="813">
        <v>74.234999999999999</v>
      </c>
      <c r="E12" s="813">
        <v>10.55223880597015</v>
      </c>
      <c r="F12" s="813">
        <v>5.0249999999999995</v>
      </c>
      <c r="G12" s="813">
        <v>25.25</v>
      </c>
      <c r="H12" s="813">
        <v>5.0248756218905477</v>
      </c>
      <c r="I12" s="813">
        <v>1.0049999999999999</v>
      </c>
      <c r="J12" s="813">
        <v>6.0600000000000005</v>
      </c>
      <c r="K12" s="813">
        <v>6.0298507462686581</v>
      </c>
      <c r="L12" s="813">
        <v>11.055</v>
      </c>
      <c r="M12" s="813">
        <v>72.215000000000003</v>
      </c>
      <c r="N12" s="813">
        <v>6.532338308457712</v>
      </c>
      <c r="O12" s="813">
        <v>4.0199999999999996</v>
      </c>
      <c r="P12" s="813">
        <v>33.33</v>
      </c>
      <c r="Q12" s="813">
        <v>8.2910447761194028</v>
      </c>
      <c r="R12" s="813">
        <v>16.079999999999998</v>
      </c>
      <c r="S12" s="813">
        <v>80.8</v>
      </c>
      <c r="T12" s="813">
        <v>5.0248756218905477</v>
      </c>
      <c r="U12" s="813">
        <v>25.124999999999996</v>
      </c>
      <c r="V12" s="813">
        <v>95.95</v>
      </c>
      <c r="W12" s="813">
        <v>3.8189054726368168</v>
      </c>
      <c r="X12" s="813">
        <v>4.0199999999999996</v>
      </c>
      <c r="Y12" s="813">
        <v>10.1</v>
      </c>
      <c r="Z12" s="813">
        <v>2.5124378109452739</v>
      </c>
      <c r="AA12" s="813">
        <v>52.259999999999991</v>
      </c>
      <c r="AB12" s="813">
        <v>157.56</v>
      </c>
      <c r="AC12" s="813">
        <v>3.0149253731343291</v>
      </c>
      <c r="AD12" s="813">
        <v>2.0099999999999998</v>
      </c>
      <c r="AE12" s="813">
        <v>10.1</v>
      </c>
      <c r="AF12" s="813">
        <v>5.0248756218905477</v>
      </c>
      <c r="AG12" s="813">
        <v>5.0249999999999995</v>
      </c>
      <c r="AH12" s="813">
        <v>42.42</v>
      </c>
      <c r="AI12" s="813">
        <v>8.4417910447761209</v>
      </c>
      <c r="AJ12" s="813">
        <v>7.0349999999999993</v>
      </c>
      <c r="AK12" s="813">
        <v>25.25</v>
      </c>
      <c r="AL12" s="813">
        <v>3.5891968727789627</v>
      </c>
      <c r="AM12" s="813">
        <v>25.124999999999996</v>
      </c>
      <c r="AN12" s="813">
        <v>75.75</v>
      </c>
      <c r="AO12" s="813">
        <v>3.0149253731343286</v>
      </c>
      <c r="AP12" s="813">
        <v>3.0149999999999997</v>
      </c>
      <c r="AQ12" s="813">
        <v>18.18</v>
      </c>
      <c r="AR12" s="813">
        <v>6.0298507462686572</v>
      </c>
      <c r="AS12" s="813">
        <f t="shared" si="4"/>
        <v>167.83499999999998</v>
      </c>
      <c r="AT12" s="813">
        <f t="shared" si="0"/>
        <v>727.19999999999993</v>
      </c>
      <c r="AU12" s="813">
        <f t="shared" si="5"/>
        <v>4.3328268835463399</v>
      </c>
      <c r="AV12" s="813">
        <v>0</v>
      </c>
      <c r="AW12" s="813">
        <v>0</v>
      </c>
      <c r="AX12" s="813"/>
      <c r="AY12" s="813">
        <v>0</v>
      </c>
      <c r="AZ12" s="813">
        <v>0</v>
      </c>
      <c r="BA12" s="813"/>
      <c r="BB12" s="813">
        <v>0</v>
      </c>
      <c r="BC12" s="813">
        <v>0</v>
      </c>
      <c r="BD12" s="813"/>
      <c r="BE12" s="813">
        <v>0</v>
      </c>
      <c r="BF12" s="813">
        <v>0</v>
      </c>
      <c r="BG12" s="813"/>
      <c r="BH12" s="813">
        <v>5.0249999999999995</v>
      </c>
      <c r="BI12" s="813">
        <v>15.15</v>
      </c>
      <c r="BJ12" s="813">
        <v>3.0149253731343286</v>
      </c>
      <c r="BK12" s="813">
        <v>0</v>
      </c>
      <c r="BL12" s="813">
        <v>0</v>
      </c>
      <c r="BM12" s="813"/>
      <c r="BN12" s="813">
        <v>25.124999999999996</v>
      </c>
      <c r="BO12" s="813">
        <v>580.75</v>
      </c>
      <c r="BP12" s="813">
        <v>23.114427860696519</v>
      </c>
      <c r="BQ12" s="813">
        <v>4.0199999999999996</v>
      </c>
      <c r="BR12" s="813">
        <v>22.22</v>
      </c>
      <c r="BS12" s="813">
        <v>5.5273631840796025</v>
      </c>
      <c r="BT12" s="813">
        <f t="shared" si="6"/>
        <v>34.169999999999995</v>
      </c>
      <c r="BU12" s="813">
        <f t="shared" si="1"/>
        <v>618.12</v>
      </c>
      <c r="BV12" s="813">
        <f t="shared" si="7"/>
        <v>18.089552238805972</v>
      </c>
      <c r="BW12" s="813">
        <v>22.11</v>
      </c>
      <c r="BX12" s="813">
        <v>202</v>
      </c>
      <c r="BY12" s="813">
        <v>9.1361374943464497</v>
      </c>
      <c r="BZ12" s="813">
        <v>9.0449999999999982</v>
      </c>
      <c r="CA12" s="813">
        <v>99.99</v>
      </c>
      <c r="CB12" s="813">
        <v>11.054726368159205</v>
      </c>
      <c r="CC12" s="813">
        <v>0</v>
      </c>
      <c r="CD12" s="813">
        <v>0</v>
      </c>
      <c r="CE12" s="813"/>
      <c r="CF12" s="813">
        <v>4.3818000000000001</v>
      </c>
      <c r="CG12" s="813">
        <v>39.632400000000004</v>
      </c>
      <c r="CH12" s="813">
        <v>9.0447761194029859</v>
      </c>
      <c r="CI12" s="813">
        <v>0</v>
      </c>
      <c r="CJ12" s="813">
        <v>0</v>
      </c>
      <c r="CK12" s="813"/>
      <c r="CL12" s="813">
        <v>160.79999999999998</v>
      </c>
      <c r="CM12" s="813">
        <v>2585.6</v>
      </c>
      <c r="CN12" s="813">
        <v>16.079601990049753</v>
      </c>
      <c r="CO12" s="813">
        <v>0</v>
      </c>
      <c r="CP12" s="813">
        <v>0</v>
      </c>
      <c r="CQ12" s="813"/>
      <c r="CR12" s="813">
        <v>61.80749999999999</v>
      </c>
      <c r="CS12" s="813">
        <v>1189.78</v>
      </c>
      <c r="CT12" s="813">
        <v>19.249767423047366</v>
      </c>
      <c r="CU12" s="813">
        <v>2.0099999999999998</v>
      </c>
      <c r="CV12" s="813">
        <v>25.25</v>
      </c>
      <c r="CW12" s="813">
        <v>12.562189054726369</v>
      </c>
      <c r="CX12" s="813">
        <v>20.099999999999998</v>
      </c>
      <c r="CY12" s="813">
        <v>181.8</v>
      </c>
      <c r="CZ12" s="813">
        <v>9.0447761194029859</v>
      </c>
      <c r="DA12" s="813">
        <v>145.72499999999999</v>
      </c>
      <c r="DB12" s="813">
        <v>1061.7625</v>
      </c>
      <c r="DC12" s="813">
        <v>7.2860696517412942</v>
      </c>
      <c r="DD12" s="813">
        <v>56.279999999999994</v>
      </c>
      <c r="DE12" s="813">
        <v>848.4</v>
      </c>
      <c r="DF12" s="813">
        <v>15.074626865671643</v>
      </c>
      <c r="DG12" s="813">
        <v>115.57499999999999</v>
      </c>
      <c r="DH12" s="813">
        <v>1393.8</v>
      </c>
      <c r="DI12" s="813">
        <v>12.059701492537314</v>
      </c>
      <c r="DJ12" s="813">
        <f t="shared" si="8"/>
        <v>597.83429999999998</v>
      </c>
      <c r="DK12" s="813">
        <f t="shared" si="8"/>
        <v>7628.0149000000001</v>
      </c>
      <c r="DL12" s="813">
        <f t="shared" si="9"/>
        <v>12.759413268860619</v>
      </c>
      <c r="DM12" s="813">
        <v>0</v>
      </c>
      <c r="DN12" s="813">
        <v>0</v>
      </c>
      <c r="DO12" s="813"/>
      <c r="DP12" s="813">
        <v>0</v>
      </c>
      <c r="DQ12" s="813">
        <v>0</v>
      </c>
      <c r="DR12" s="813"/>
      <c r="DS12" s="813">
        <v>9.0449999999999982</v>
      </c>
      <c r="DT12" s="813">
        <v>90.9</v>
      </c>
      <c r="DU12" s="813">
        <v>10.049751243781097</v>
      </c>
      <c r="DV12" s="813">
        <v>5.0249999999999995</v>
      </c>
      <c r="DW12" s="813">
        <v>3.8379999999999996</v>
      </c>
      <c r="DX12" s="813">
        <v>0.7637810945273632</v>
      </c>
      <c r="DY12" s="813">
        <v>6.0299999999999994</v>
      </c>
      <c r="DZ12" s="813">
        <v>45.45</v>
      </c>
      <c r="EA12" s="813">
        <v>7.5373134328358224</v>
      </c>
      <c r="EB12" s="813">
        <v>5.5274999999999999</v>
      </c>
      <c r="EC12" s="813">
        <v>66.66</v>
      </c>
      <c r="ED12" s="813">
        <v>12.059701492537313</v>
      </c>
      <c r="EE12" s="813">
        <v>4.0199999999999996</v>
      </c>
      <c r="EF12" s="813">
        <v>39.359699999999997</v>
      </c>
      <c r="EG12" s="813">
        <v>9.7909701492537309</v>
      </c>
      <c r="EH12" s="813">
        <v>8.0399999999999991</v>
      </c>
      <c r="EI12" s="813">
        <v>72.72</v>
      </c>
      <c r="EJ12" s="813">
        <v>9.0447761194029859</v>
      </c>
      <c r="EK12" s="813">
        <v>4.0199999999999996</v>
      </c>
      <c r="EL12" s="813">
        <v>26.26</v>
      </c>
      <c r="EM12" s="813">
        <v>6.5323383084577129</v>
      </c>
      <c r="EN12" s="813">
        <v>8.5424999999999986</v>
      </c>
      <c r="EO12" s="813">
        <v>244.67250000000001</v>
      </c>
      <c r="EP12" s="813">
        <v>28.641791044776127</v>
      </c>
      <c r="EQ12" s="813">
        <v>5.0249999999999995</v>
      </c>
      <c r="ER12" s="813">
        <v>60.6</v>
      </c>
      <c r="ES12" s="813">
        <v>12.059701492537314</v>
      </c>
      <c r="ET12" s="813">
        <f t="shared" si="10"/>
        <v>55.274999999999991</v>
      </c>
      <c r="EU12" s="813">
        <f t="shared" si="10"/>
        <v>650.46019999999999</v>
      </c>
      <c r="EV12" s="813">
        <f t="shared" si="11"/>
        <v>11.767710538218003</v>
      </c>
      <c r="EW12" s="813">
        <v>0</v>
      </c>
      <c r="EX12" s="813">
        <v>0</v>
      </c>
      <c r="EY12" s="813"/>
      <c r="EZ12" s="813">
        <v>15.074999999999999</v>
      </c>
      <c r="FA12" s="813">
        <v>151.5</v>
      </c>
      <c r="FB12" s="813">
        <v>10.049751243781095</v>
      </c>
      <c r="FC12" s="813">
        <v>25.124999999999996</v>
      </c>
      <c r="FD12" s="813">
        <v>277.75</v>
      </c>
      <c r="FE12" s="813">
        <v>11.054726368159205</v>
      </c>
      <c r="FF12" s="813">
        <v>1.0049999999999999</v>
      </c>
      <c r="FG12" s="813">
        <v>7.07</v>
      </c>
      <c r="FH12" s="813">
        <v>7.0348258706467668</v>
      </c>
      <c r="FI12" s="813">
        <v>1.0049999999999999</v>
      </c>
      <c r="FJ12" s="813">
        <v>3.2825000000000002</v>
      </c>
      <c r="FK12" s="813">
        <v>3.2661691542288565</v>
      </c>
      <c r="FL12" s="813">
        <v>0</v>
      </c>
      <c r="FM12" s="813">
        <v>0</v>
      </c>
      <c r="FN12" s="813"/>
      <c r="FO12" s="813">
        <v>10.049999999999999</v>
      </c>
      <c r="FP12" s="813">
        <v>35.35</v>
      </c>
      <c r="FQ12" s="813">
        <v>3.5174129353233834</v>
      </c>
      <c r="FR12" s="813">
        <v>5.0249999999999995</v>
      </c>
      <c r="FS12" s="813">
        <v>60.6</v>
      </c>
      <c r="FT12" s="813">
        <v>12.059701492537314</v>
      </c>
      <c r="FU12" s="813">
        <v>8.0399999999999991</v>
      </c>
      <c r="FV12" s="813">
        <v>56.56</v>
      </c>
      <c r="FW12" s="813">
        <v>7.0348258706467668</v>
      </c>
      <c r="FX12" s="813">
        <v>2.5124999999999997</v>
      </c>
      <c r="FY12" s="813">
        <v>3.7875000000000001</v>
      </c>
      <c r="FZ12" s="813">
        <v>1.5074626865671643</v>
      </c>
      <c r="GA12" s="813">
        <v>9.0449999999999982</v>
      </c>
      <c r="GB12" s="813">
        <v>38.380000000000003</v>
      </c>
      <c r="GC12" s="813">
        <v>4.243228302929797</v>
      </c>
      <c r="GD12" s="813">
        <v>3.5174999999999996</v>
      </c>
      <c r="GE12" s="813">
        <v>14.14</v>
      </c>
      <c r="GF12" s="813">
        <v>4.0199004975124382</v>
      </c>
      <c r="GG12" s="813">
        <f t="shared" si="12"/>
        <v>80.399999999999991</v>
      </c>
      <c r="GH12" s="813">
        <f t="shared" si="12"/>
        <v>648.41999999999996</v>
      </c>
      <c r="GI12" s="813">
        <f t="shared" si="13"/>
        <v>8.0649253731343293</v>
      </c>
      <c r="GJ12" s="813">
        <v>1.0049999999999999</v>
      </c>
      <c r="GK12" s="813">
        <v>3.0300000000000002</v>
      </c>
      <c r="GL12" s="813">
        <v>3.0149253731343291</v>
      </c>
      <c r="GM12" s="813">
        <v>0</v>
      </c>
      <c r="GN12" s="813">
        <v>0</v>
      </c>
      <c r="GO12" s="813"/>
      <c r="GP12" s="813">
        <v>0</v>
      </c>
      <c r="GQ12" s="813">
        <v>0</v>
      </c>
      <c r="GR12" s="813"/>
      <c r="GS12" s="813">
        <v>1.0049999999999999</v>
      </c>
      <c r="GT12" s="813">
        <v>3.0300000000000002</v>
      </c>
      <c r="GU12" s="813">
        <v>3.0149253731343291</v>
      </c>
      <c r="GV12" s="813">
        <v>2.0099999999999998</v>
      </c>
      <c r="GW12" s="813">
        <v>32.32</v>
      </c>
      <c r="GX12" s="813">
        <v>16.079601990049753</v>
      </c>
      <c r="GY12" s="813">
        <v>50.249999999999993</v>
      </c>
      <c r="GZ12" s="813">
        <v>404</v>
      </c>
      <c r="HA12" s="813">
        <v>8.0398009950248763</v>
      </c>
      <c r="HB12" s="813">
        <v>1.0049999999999999</v>
      </c>
      <c r="HC12" s="813">
        <v>3.2825000000000002</v>
      </c>
      <c r="HD12" s="813">
        <v>3.2661691542288565</v>
      </c>
      <c r="HE12" s="813">
        <v>9.0449999999999982</v>
      </c>
      <c r="HF12" s="813">
        <v>54.54</v>
      </c>
      <c r="HG12" s="813">
        <v>6.0298507462686581</v>
      </c>
      <c r="HH12" s="813">
        <v>18.089999999999996</v>
      </c>
      <c r="HI12" s="813">
        <v>190.89000000000001</v>
      </c>
      <c r="HJ12" s="813">
        <v>10.552238805970152</v>
      </c>
      <c r="HK12" s="813">
        <v>30.15</v>
      </c>
      <c r="HL12" s="813">
        <v>363.6</v>
      </c>
      <c r="HM12" s="813">
        <v>12.059701492537314</v>
      </c>
      <c r="HN12" s="813">
        <f t="shared" si="14"/>
        <v>112.56</v>
      </c>
      <c r="HO12" s="813">
        <f t="shared" si="2"/>
        <v>1054.6925000000001</v>
      </c>
      <c r="HP12" s="813">
        <f t="shared" si="15"/>
        <v>9.3700470859985785</v>
      </c>
      <c r="HQ12" s="813">
        <v>1.5074999999999998</v>
      </c>
      <c r="HR12" s="813">
        <v>11.615</v>
      </c>
      <c r="HS12" s="813">
        <v>7.7048092868988398</v>
      </c>
      <c r="HT12" s="813">
        <v>3.0149999999999997</v>
      </c>
      <c r="HU12" s="813">
        <v>21.21</v>
      </c>
      <c r="HV12" s="813">
        <v>7.0348258706467668</v>
      </c>
      <c r="HW12" s="813">
        <v>11.055</v>
      </c>
      <c r="HX12" s="813">
        <v>55.55</v>
      </c>
      <c r="HY12" s="813">
        <v>5.0248756218905468</v>
      </c>
      <c r="HZ12" s="813">
        <v>2.5124999999999997</v>
      </c>
      <c r="IA12" s="813">
        <v>30.3</v>
      </c>
      <c r="IB12" s="813">
        <v>12.059701492537314</v>
      </c>
      <c r="IC12" s="813">
        <v>28.139999999999997</v>
      </c>
      <c r="ID12" s="813">
        <v>169.68</v>
      </c>
      <c r="IE12" s="813">
        <v>6.0298507462686572</v>
      </c>
      <c r="IF12" s="813">
        <v>48.239999999999995</v>
      </c>
      <c r="IG12" s="813">
        <v>412.08</v>
      </c>
      <c r="IH12" s="813">
        <v>8.5422885572139311</v>
      </c>
      <c r="II12" s="813">
        <v>18.089999999999996</v>
      </c>
      <c r="IJ12" s="813">
        <v>163.62</v>
      </c>
      <c r="IK12" s="813">
        <v>9.0447761194029876</v>
      </c>
      <c r="IL12" s="813">
        <v>35.174999999999997</v>
      </c>
      <c r="IM12" s="813">
        <v>353.5</v>
      </c>
      <c r="IN12" s="813">
        <v>10.049751243781095</v>
      </c>
      <c r="IO12" s="813">
        <v>10.049999999999999</v>
      </c>
      <c r="IP12" s="813">
        <v>50.5</v>
      </c>
      <c r="IQ12" s="813">
        <v>5.0248756218905477</v>
      </c>
      <c r="IR12" s="813">
        <f t="shared" si="16"/>
        <v>157.78500000000003</v>
      </c>
      <c r="IS12" s="813">
        <f t="shared" si="16"/>
        <v>1268.0549999999998</v>
      </c>
      <c r="IT12" s="813">
        <f t="shared" si="17"/>
        <v>8.0366004373039246</v>
      </c>
      <c r="IU12" s="813">
        <f t="shared" si="3"/>
        <v>1205.8593000000001</v>
      </c>
      <c r="IV12" s="813">
        <f t="shared" si="3"/>
        <v>12594.962599999999</v>
      </c>
      <c r="IW12" s="813">
        <f t="shared" si="18"/>
        <v>10.444802805766807</v>
      </c>
    </row>
    <row r="13" spans="1:257" ht="15.75">
      <c r="A13" s="482">
        <v>10</v>
      </c>
      <c r="B13" s="482" t="s">
        <v>565</v>
      </c>
      <c r="C13" s="813">
        <v>8.0399999999999991</v>
      </c>
      <c r="D13" s="813">
        <v>84.84</v>
      </c>
      <c r="E13" s="813">
        <v>10.55223880597015</v>
      </c>
      <c r="F13" s="813">
        <v>53.264999999999993</v>
      </c>
      <c r="G13" s="813">
        <v>374.71</v>
      </c>
      <c r="H13" s="813">
        <v>7.0348258706467668</v>
      </c>
      <c r="I13" s="813">
        <v>9.0449999999999982</v>
      </c>
      <c r="J13" s="813">
        <v>59.085000000000001</v>
      </c>
      <c r="K13" s="813">
        <v>6.5323383084577129</v>
      </c>
      <c r="L13" s="813">
        <v>57.284999999999997</v>
      </c>
      <c r="M13" s="813">
        <v>634.42139999999995</v>
      </c>
      <c r="N13" s="813">
        <v>11.074825870646766</v>
      </c>
      <c r="O13" s="813">
        <v>202.00499999999997</v>
      </c>
      <c r="P13" s="813">
        <v>848.4</v>
      </c>
      <c r="Q13" s="813">
        <v>4.1998960421771745</v>
      </c>
      <c r="R13" s="813">
        <v>70.349999999999994</v>
      </c>
      <c r="S13" s="813">
        <v>707</v>
      </c>
      <c r="T13" s="813">
        <v>10.049751243781095</v>
      </c>
      <c r="U13" s="813">
        <v>331.65</v>
      </c>
      <c r="V13" s="813">
        <v>2376.5300000000002</v>
      </c>
      <c r="W13" s="813">
        <v>7.1657771747323995</v>
      </c>
      <c r="X13" s="813">
        <v>20.099999999999998</v>
      </c>
      <c r="Y13" s="813">
        <v>50.5</v>
      </c>
      <c r="Z13" s="813">
        <v>2.5124378109452739</v>
      </c>
      <c r="AA13" s="813">
        <v>502.49999999999994</v>
      </c>
      <c r="AB13" s="813">
        <v>2525</v>
      </c>
      <c r="AC13" s="813">
        <v>5.0248756218905477</v>
      </c>
      <c r="AD13" s="813">
        <v>12.059999999999999</v>
      </c>
      <c r="AE13" s="813">
        <v>60.6</v>
      </c>
      <c r="AF13" s="813">
        <v>5.0248756218905477</v>
      </c>
      <c r="AG13" s="813">
        <v>5.0249999999999995</v>
      </c>
      <c r="AH13" s="813">
        <v>36.157999999999994</v>
      </c>
      <c r="AI13" s="813">
        <v>7.1956218905472635</v>
      </c>
      <c r="AJ13" s="813">
        <v>70.349999999999994</v>
      </c>
      <c r="AK13" s="813">
        <v>487.83</v>
      </c>
      <c r="AL13" s="813">
        <v>6.9343283582089557</v>
      </c>
      <c r="AM13" s="813">
        <v>251.24999999999997</v>
      </c>
      <c r="AN13" s="813">
        <v>2651.25</v>
      </c>
      <c r="AO13" s="813">
        <v>10.55223880597015</v>
      </c>
      <c r="AP13" s="813">
        <v>60.3</v>
      </c>
      <c r="AQ13" s="813">
        <v>545.4</v>
      </c>
      <c r="AR13" s="813">
        <v>9.0447761194029859</v>
      </c>
      <c r="AS13" s="813">
        <f t="shared" si="4"/>
        <v>1653.2249999999999</v>
      </c>
      <c r="AT13" s="813">
        <f t="shared" si="0"/>
        <v>11441.724400000001</v>
      </c>
      <c r="AU13" s="813">
        <f t="shared" si="5"/>
        <v>6.9208513057811256</v>
      </c>
      <c r="AV13" s="813">
        <v>50.249999999999993</v>
      </c>
      <c r="AW13" s="813">
        <v>252.5</v>
      </c>
      <c r="AX13" s="813">
        <v>5.0248756218905477</v>
      </c>
      <c r="AY13" s="813">
        <v>30.15</v>
      </c>
      <c r="AZ13" s="813">
        <v>163.62</v>
      </c>
      <c r="BA13" s="813">
        <v>5.4268656716417913</v>
      </c>
      <c r="BB13" s="813">
        <v>95.474999999999994</v>
      </c>
      <c r="BC13" s="813">
        <v>522.92750000000001</v>
      </c>
      <c r="BD13" s="813">
        <v>5.4771144278606974</v>
      </c>
      <c r="BE13" s="813">
        <v>0</v>
      </c>
      <c r="BF13" s="813">
        <v>0</v>
      </c>
      <c r="BG13" s="813"/>
      <c r="BH13" s="813">
        <v>226.12499999999997</v>
      </c>
      <c r="BI13" s="813">
        <v>1476.6200000000001</v>
      </c>
      <c r="BJ13" s="813">
        <v>6.5301050304035391</v>
      </c>
      <c r="BK13" s="813">
        <v>356.77499999999998</v>
      </c>
      <c r="BL13" s="813">
        <v>717.1</v>
      </c>
      <c r="BM13" s="813">
        <v>2.0099502487562191</v>
      </c>
      <c r="BN13" s="813">
        <v>1132.635</v>
      </c>
      <c r="BO13" s="813">
        <v>10250.49</v>
      </c>
      <c r="BP13" s="813">
        <v>9.050126474989737</v>
      </c>
      <c r="BQ13" s="813">
        <v>211.04999999999998</v>
      </c>
      <c r="BR13" s="813">
        <v>2121</v>
      </c>
      <c r="BS13" s="813">
        <v>10.049751243781095</v>
      </c>
      <c r="BT13" s="813">
        <f t="shared" si="6"/>
        <v>2102.46</v>
      </c>
      <c r="BU13" s="813">
        <f t="shared" si="1"/>
        <v>15504.2575</v>
      </c>
      <c r="BV13" s="813">
        <f t="shared" si="7"/>
        <v>7.3743412478715404</v>
      </c>
      <c r="BW13" s="813">
        <v>32.159999999999997</v>
      </c>
      <c r="BX13" s="813">
        <v>212.1</v>
      </c>
      <c r="BY13" s="813">
        <v>6.5951492537313436</v>
      </c>
      <c r="BZ13" s="813">
        <v>76.38</v>
      </c>
      <c r="CA13" s="813">
        <v>767.6</v>
      </c>
      <c r="CB13" s="813">
        <v>10.049751243781095</v>
      </c>
      <c r="CC13" s="813">
        <v>43.214999999999996</v>
      </c>
      <c r="CD13" s="813">
        <v>43.43</v>
      </c>
      <c r="CE13" s="813">
        <v>1.0049751243781095</v>
      </c>
      <c r="CF13" s="813">
        <v>24.099899999999998</v>
      </c>
      <c r="CG13" s="813">
        <v>191.5566</v>
      </c>
      <c r="CH13" s="813">
        <v>7.9484396200814116</v>
      </c>
      <c r="CI13" s="813">
        <v>15.074999999999999</v>
      </c>
      <c r="CJ13" s="813">
        <v>75.75</v>
      </c>
      <c r="CK13" s="813">
        <v>5.0248756218905477</v>
      </c>
      <c r="CL13" s="813">
        <v>271.34999999999997</v>
      </c>
      <c r="CM13" s="813">
        <v>3272.4</v>
      </c>
      <c r="CN13" s="813">
        <v>12.059701492537314</v>
      </c>
      <c r="CO13" s="813">
        <v>55.174499999999995</v>
      </c>
      <c r="CP13" s="813">
        <v>803.96</v>
      </c>
      <c r="CQ13" s="813">
        <v>14.571224025591535</v>
      </c>
      <c r="CR13" s="813">
        <v>87.434999999999988</v>
      </c>
      <c r="CS13" s="813">
        <v>1318.05</v>
      </c>
      <c r="CT13" s="813">
        <v>15.074626865671643</v>
      </c>
      <c r="CU13" s="813">
        <v>60.3</v>
      </c>
      <c r="CV13" s="813">
        <v>753.46</v>
      </c>
      <c r="CW13" s="813">
        <v>12.495190713101161</v>
      </c>
      <c r="CX13" s="813">
        <v>130.64999999999998</v>
      </c>
      <c r="CY13" s="813">
        <v>1186.75</v>
      </c>
      <c r="CZ13" s="813">
        <v>9.0834290088021454</v>
      </c>
      <c r="DA13" s="813">
        <v>512.54999999999995</v>
      </c>
      <c r="DB13" s="813">
        <v>3322.395</v>
      </c>
      <c r="DC13" s="813">
        <v>6.4820895522388069</v>
      </c>
      <c r="DD13" s="813">
        <v>150.74999999999997</v>
      </c>
      <c r="DE13" s="813">
        <v>1227.1500000000001</v>
      </c>
      <c r="DF13" s="813">
        <v>8.1402985074626883</v>
      </c>
      <c r="DG13" s="813">
        <v>279.39</v>
      </c>
      <c r="DH13" s="813">
        <v>3228.9700000000003</v>
      </c>
      <c r="DI13" s="813">
        <v>11.55721393034826</v>
      </c>
      <c r="DJ13" s="813">
        <f t="shared" si="8"/>
        <v>1738.5293999999999</v>
      </c>
      <c r="DK13" s="813">
        <f t="shared" si="8"/>
        <v>16403.571599999999</v>
      </c>
      <c r="DL13" s="813">
        <f t="shared" si="9"/>
        <v>9.4353144675033978</v>
      </c>
      <c r="DM13" s="813">
        <v>2.5124999999999997</v>
      </c>
      <c r="DN13" s="813">
        <v>5.05</v>
      </c>
      <c r="DO13" s="813">
        <v>2.0099502487562191</v>
      </c>
      <c r="DP13" s="813">
        <v>6.0299999999999994</v>
      </c>
      <c r="DQ13" s="813">
        <v>68.680000000000007</v>
      </c>
      <c r="DR13" s="813">
        <v>11.389718076285243</v>
      </c>
      <c r="DS13" s="813">
        <v>8.0399999999999991</v>
      </c>
      <c r="DT13" s="813">
        <v>96.960000000000008</v>
      </c>
      <c r="DU13" s="813">
        <v>12.059701492537316</v>
      </c>
      <c r="DV13" s="813">
        <v>30.15</v>
      </c>
      <c r="DW13" s="813">
        <v>237.35</v>
      </c>
      <c r="DX13" s="813">
        <v>7.8723051409618572</v>
      </c>
      <c r="DY13" s="813">
        <v>44.22</v>
      </c>
      <c r="DZ13" s="813">
        <v>266.64</v>
      </c>
      <c r="EA13" s="813">
        <v>6.0298507462686564</v>
      </c>
      <c r="EB13" s="813">
        <v>21.607499999999998</v>
      </c>
      <c r="EC13" s="813">
        <v>130.29</v>
      </c>
      <c r="ED13" s="813">
        <v>6.0298507462686572</v>
      </c>
      <c r="EE13" s="813">
        <v>6.5324999999999989</v>
      </c>
      <c r="EF13" s="813">
        <v>35.0167</v>
      </c>
      <c r="EG13" s="813">
        <v>5.3603827018752401</v>
      </c>
      <c r="EH13" s="813">
        <v>82.41</v>
      </c>
      <c r="EI13" s="813">
        <v>789.82</v>
      </c>
      <c r="EJ13" s="813">
        <v>9.5840310641912403</v>
      </c>
      <c r="EK13" s="813">
        <v>3.0149999999999997</v>
      </c>
      <c r="EL13" s="813">
        <v>30.3</v>
      </c>
      <c r="EM13" s="813">
        <v>10.049751243781095</v>
      </c>
      <c r="EN13" s="813">
        <v>19.094999999999999</v>
      </c>
      <c r="EO13" s="813">
        <v>182.81</v>
      </c>
      <c r="EP13" s="813">
        <v>9.5737103953914637</v>
      </c>
      <c r="EQ13" s="813">
        <v>6.0299999999999994</v>
      </c>
      <c r="ER13" s="813">
        <v>90.9</v>
      </c>
      <c r="ES13" s="813">
        <v>15.074626865671645</v>
      </c>
      <c r="ET13" s="813">
        <f t="shared" si="10"/>
        <v>229.64249999999998</v>
      </c>
      <c r="EU13" s="813">
        <f t="shared" si="10"/>
        <v>1933.8167000000001</v>
      </c>
      <c r="EV13" s="813">
        <f t="shared" si="11"/>
        <v>8.4209878397944635</v>
      </c>
      <c r="EW13" s="813">
        <v>47.234999999999992</v>
      </c>
      <c r="EX13" s="813">
        <v>184.83</v>
      </c>
      <c r="EY13" s="813">
        <v>3.9129882502381719</v>
      </c>
      <c r="EZ13" s="813">
        <v>110.54999999999998</v>
      </c>
      <c r="FA13" s="813">
        <v>555.5</v>
      </c>
      <c r="FB13" s="813">
        <v>5.0248756218905477</v>
      </c>
      <c r="FC13" s="813">
        <v>211.04999999999998</v>
      </c>
      <c r="FD13" s="813">
        <v>2333.1</v>
      </c>
      <c r="FE13" s="813">
        <v>11.054726368159205</v>
      </c>
      <c r="FF13" s="813">
        <v>5.0249999999999995</v>
      </c>
      <c r="FG13" s="813">
        <v>85.85</v>
      </c>
      <c r="FH13" s="813">
        <v>17.084577114427862</v>
      </c>
      <c r="FI13" s="813">
        <v>21.607499999999998</v>
      </c>
      <c r="FJ13" s="813">
        <v>241.39000000000001</v>
      </c>
      <c r="FK13" s="813">
        <v>11.171583940761311</v>
      </c>
      <c r="FL13" s="813">
        <v>35.174999999999997</v>
      </c>
      <c r="FM13" s="813">
        <v>176.75</v>
      </c>
      <c r="FN13" s="813">
        <v>5.0248756218905477</v>
      </c>
      <c r="FO13" s="813">
        <v>135.67499999999998</v>
      </c>
      <c r="FP13" s="813">
        <v>646.4</v>
      </c>
      <c r="FQ13" s="813">
        <v>4.7643265155702972</v>
      </c>
      <c r="FR13" s="813">
        <v>6.0299999999999994</v>
      </c>
      <c r="FS13" s="813">
        <v>90.9</v>
      </c>
      <c r="FT13" s="813">
        <v>15.074626865671645</v>
      </c>
      <c r="FU13" s="813">
        <v>21.104999999999997</v>
      </c>
      <c r="FV13" s="813">
        <v>243.41</v>
      </c>
      <c r="FW13" s="813">
        <v>11.533285951196401</v>
      </c>
      <c r="FX13" s="813">
        <v>11.557499999999999</v>
      </c>
      <c r="FY13" s="813">
        <v>63.8825</v>
      </c>
      <c r="FZ13" s="813">
        <v>5.5273631840796025</v>
      </c>
      <c r="GA13" s="813">
        <v>20.099999999999998</v>
      </c>
      <c r="GB13" s="813">
        <v>163.62</v>
      </c>
      <c r="GC13" s="813">
        <v>8.1402985074626883</v>
      </c>
      <c r="GD13" s="813">
        <v>82.912499999999994</v>
      </c>
      <c r="GE13" s="813">
        <v>1520.6761999999999</v>
      </c>
      <c r="GF13" s="813">
        <v>18.340735112317201</v>
      </c>
      <c r="GG13" s="813">
        <f t="shared" si="12"/>
        <v>708.02249999999992</v>
      </c>
      <c r="GH13" s="813">
        <f t="shared" si="12"/>
        <v>6306.3086999999987</v>
      </c>
      <c r="GI13" s="813">
        <f t="shared" si="13"/>
        <v>8.9069326186667794</v>
      </c>
      <c r="GJ13" s="813">
        <v>5.0249999999999995</v>
      </c>
      <c r="GK13" s="813">
        <v>15.15</v>
      </c>
      <c r="GL13" s="813">
        <v>3.0149253731343286</v>
      </c>
      <c r="GM13" s="813">
        <v>8.0399999999999991</v>
      </c>
      <c r="GN13" s="813">
        <v>14.220800000000001</v>
      </c>
      <c r="GO13" s="813">
        <v>1.7687562189054729</v>
      </c>
      <c r="GP13" s="813">
        <v>42.209999999999994</v>
      </c>
      <c r="GQ13" s="813">
        <v>41.571599999999997</v>
      </c>
      <c r="GR13" s="813">
        <v>0.98487562189054734</v>
      </c>
      <c r="GS13" s="813">
        <v>26.129999999999995</v>
      </c>
      <c r="GT13" s="813">
        <v>105.04</v>
      </c>
      <c r="GU13" s="813">
        <v>4.0199004975124391</v>
      </c>
      <c r="GV13" s="813">
        <v>9.0449999999999982</v>
      </c>
      <c r="GW13" s="813">
        <v>50.5</v>
      </c>
      <c r="GX13" s="813">
        <v>5.5831951354339422</v>
      </c>
      <c r="GY13" s="813">
        <v>100.49999999999999</v>
      </c>
      <c r="GZ13" s="813">
        <v>909</v>
      </c>
      <c r="HA13" s="813">
        <v>9.0447761194029859</v>
      </c>
      <c r="HB13" s="813">
        <v>21.607499999999998</v>
      </c>
      <c r="HC13" s="813">
        <v>241.39000000000001</v>
      </c>
      <c r="HD13" s="813">
        <v>11.171583940761311</v>
      </c>
      <c r="HE13" s="813">
        <v>8.0399999999999991</v>
      </c>
      <c r="HF13" s="813">
        <v>36.36</v>
      </c>
      <c r="HG13" s="813">
        <v>4.5223880597014929</v>
      </c>
      <c r="HH13" s="813">
        <v>87.434999999999988</v>
      </c>
      <c r="HI13" s="813">
        <v>737.3</v>
      </c>
      <c r="HJ13" s="813">
        <v>8.432549894207126</v>
      </c>
      <c r="HK13" s="813">
        <v>55.274999999999991</v>
      </c>
      <c r="HL13" s="813">
        <v>662.56000000000006</v>
      </c>
      <c r="HM13" s="813">
        <v>11.986612392582545</v>
      </c>
      <c r="HN13" s="813">
        <f t="shared" si="14"/>
        <v>363.30749999999995</v>
      </c>
      <c r="HO13" s="813">
        <f t="shared" si="2"/>
        <v>2813.0924</v>
      </c>
      <c r="HP13" s="813">
        <f t="shared" si="15"/>
        <v>7.7430066816677341</v>
      </c>
      <c r="HQ13" s="813">
        <v>10.049999999999999</v>
      </c>
      <c r="HR13" s="813">
        <v>95.95</v>
      </c>
      <c r="HS13" s="813">
        <v>9.5472636815920406</v>
      </c>
      <c r="HT13" s="813">
        <v>2.0099999999999998</v>
      </c>
      <c r="HU13" s="813">
        <v>4.04</v>
      </c>
      <c r="HV13" s="813">
        <v>2.0099502487562191</v>
      </c>
      <c r="HW13" s="813">
        <v>14.069999999999999</v>
      </c>
      <c r="HX13" s="813">
        <v>98.474999999999994</v>
      </c>
      <c r="HY13" s="813">
        <v>6.9989339019189769</v>
      </c>
      <c r="HZ13" s="813">
        <v>82.41</v>
      </c>
      <c r="IA13" s="813">
        <v>761.54</v>
      </c>
      <c r="IB13" s="813">
        <v>9.2408688265987138</v>
      </c>
      <c r="IC13" s="813">
        <v>49.244999999999997</v>
      </c>
      <c r="ID13" s="813">
        <v>296.94</v>
      </c>
      <c r="IE13" s="813">
        <v>6.0298507462686572</v>
      </c>
      <c r="IF13" s="813">
        <v>25.124999999999996</v>
      </c>
      <c r="IG13" s="813">
        <v>262.60000000000002</v>
      </c>
      <c r="IH13" s="813">
        <v>10.45174129353234</v>
      </c>
      <c r="II13" s="813">
        <v>3.0149999999999997</v>
      </c>
      <c r="IJ13" s="813">
        <v>15.15</v>
      </c>
      <c r="IK13" s="813">
        <v>5.0248756218905477</v>
      </c>
      <c r="IL13" s="813">
        <v>145.72499999999999</v>
      </c>
      <c r="IM13" s="813">
        <v>1757.4</v>
      </c>
      <c r="IN13" s="813">
        <v>12.059701492537314</v>
      </c>
      <c r="IO13" s="813">
        <v>65.324999999999989</v>
      </c>
      <c r="IP13" s="813">
        <v>229.27</v>
      </c>
      <c r="IQ13" s="813">
        <v>3.5096823574435523</v>
      </c>
      <c r="IR13" s="813">
        <f t="shared" si="16"/>
        <v>396.97499999999997</v>
      </c>
      <c r="IS13" s="813">
        <f t="shared" si="16"/>
        <v>3521.3650000000002</v>
      </c>
      <c r="IT13" s="813">
        <f t="shared" si="17"/>
        <v>8.8704956231500738</v>
      </c>
      <c r="IU13" s="813">
        <f t="shared" si="3"/>
        <v>7192.1619000000001</v>
      </c>
      <c r="IV13" s="813">
        <f t="shared" si="3"/>
        <v>57924.136299999998</v>
      </c>
      <c r="IW13" s="813">
        <f t="shared" si="18"/>
        <v>8.0537864838665545</v>
      </c>
    </row>
    <row r="14" spans="1:257" ht="15.75">
      <c r="A14" s="482">
        <v>11</v>
      </c>
      <c r="B14" s="482" t="s">
        <v>566</v>
      </c>
      <c r="C14" s="813">
        <v>0</v>
      </c>
      <c r="D14" s="813">
        <v>0</v>
      </c>
      <c r="E14" s="813"/>
      <c r="F14" s="813">
        <v>0</v>
      </c>
      <c r="G14" s="813">
        <v>0</v>
      </c>
      <c r="H14" s="813"/>
      <c r="I14" s="813">
        <v>8.0399999999999991</v>
      </c>
      <c r="J14" s="813">
        <v>56.56</v>
      </c>
      <c r="K14" s="813">
        <v>7.0348258706467668</v>
      </c>
      <c r="L14" s="813">
        <v>58.289999999999992</v>
      </c>
      <c r="M14" s="813">
        <v>639.1078</v>
      </c>
      <c r="N14" s="813">
        <v>10.964278606965175</v>
      </c>
      <c r="O14" s="813">
        <v>0</v>
      </c>
      <c r="P14" s="813">
        <v>0</v>
      </c>
      <c r="Q14" s="813"/>
      <c r="R14" s="813">
        <v>0</v>
      </c>
      <c r="S14" s="813">
        <v>0</v>
      </c>
      <c r="T14" s="813"/>
      <c r="U14" s="813">
        <v>0</v>
      </c>
      <c r="V14" s="813">
        <v>0</v>
      </c>
      <c r="W14" s="813"/>
      <c r="X14" s="813">
        <v>5.0249999999999995</v>
      </c>
      <c r="Y14" s="813">
        <v>15.15</v>
      </c>
      <c r="Z14" s="813">
        <v>3.0149253731343286</v>
      </c>
      <c r="AA14" s="813">
        <v>381.9</v>
      </c>
      <c r="AB14" s="813">
        <v>3070.4</v>
      </c>
      <c r="AC14" s="813">
        <v>8.0398009950248763</v>
      </c>
      <c r="AD14" s="813">
        <v>15.074999999999999</v>
      </c>
      <c r="AE14" s="813">
        <v>44.44</v>
      </c>
      <c r="AF14" s="813">
        <v>2.9479270315091211</v>
      </c>
      <c r="AG14" s="813">
        <v>0</v>
      </c>
      <c r="AH14" s="813">
        <v>0</v>
      </c>
      <c r="AI14" s="813"/>
      <c r="AJ14" s="813">
        <v>136.67999999999998</v>
      </c>
      <c r="AK14" s="813">
        <v>889.81000000000006</v>
      </c>
      <c r="AL14" s="813">
        <v>6.5101697395376075</v>
      </c>
      <c r="AM14" s="813">
        <v>170.85</v>
      </c>
      <c r="AN14" s="813">
        <v>1802.85</v>
      </c>
      <c r="AO14" s="813">
        <v>10.552238805970148</v>
      </c>
      <c r="AP14" s="813">
        <v>20.099999999999998</v>
      </c>
      <c r="AQ14" s="813">
        <v>202</v>
      </c>
      <c r="AR14" s="813">
        <v>10.049751243781095</v>
      </c>
      <c r="AS14" s="813">
        <f t="shared" si="4"/>
        <v>795.96</v>
      </c>
      <c r="AT14" s="813">
        <f t="shared" si="0"/>
        <v>6720.3178000000007</v>
      </c>
      <c r="AU14" s="813">
        <f t="shared" si="5"/>
        <v>8.4430345746017395</v>
      </c>
      <c r="AV14" s="813">
        <v>0</v>
      </c>
      <c r="AW14" s="813">
        <v>0</v>
      </c>
      <c r="AX14" s="813"/>
      <c r="AY14" s="813">
        <v>15.074999999999999</v>
      </c>
      <c r="AZ14" s="813">
        <v>107.06</v>
      </c>
      <c r="BA14" s="813">
        <v>7.1018242122719739</v>
      </c>
      <c r="BB14" s="813">
        <v>0</v>
      </c>
      <c r="BC14" s="813">
        <v>0</v>
      </c>
      <c r="BD14" s="813"/>
      <c r="BE14" s="813">
        <v>0</v>
      </c>
      <c r="BF14" s="813">
        <v>0</v>
      </c>
      <c r="BG14" s="813"/>
      <c r="BH14" s="813">
        <v>261.29999999999995</v>
      </c>
      <c r="BI14" s="813">
        <v>2888.6</v>
      </c>
      <c r="BJ14" s="813">
        <v>11.054726368159205</v>
      </c>
      <c r="BK14" s="813">
        <v>76.38</v>
      </c>
      <c r="BL14" s="813">
        <v>153.52000000000001</v>
      </c>
      <c r="BM14" s="813">
        <v>2.0099502487562191</v>
      </c>
      <c r="BN14" s="813">
        <v>0</v>
      </c>
      <c r="BO14" s="813">
        <v>0</v>
      </c>
      <c r="BP14" s="813"/>
      <c r="BQ14" s="813">
        <v>0</v>
      </c>
      <c r="BR14" s="813">
        <v>0</v>
      </c>
      <c r="BS14" s="813"/>
      <c r="BT14" s="813">
        <f t="shared" si="6"/>
        <v>352.75499999999994</v>
      </c>
      <c r="BU14" s="813">
        <f t="shared" si="1"/>
        <v>3149.18</v>
      </c>
      <c r="BV14" s="813">
        <f t="shared" si="7"/>
        <v>8.9273858627092473</v>
      </c>
      <c r="BW14" s="813">
        <v>0</v>
      </c>
      <c r="BX14" s="813">
        <v>0</v>
      </c>
      <c r="BY14" s="813"/>
      <c r="BZ14" s="813">
        <v>58.289999999999992</v>
      </c>
      <c r="CA14" s="813">
        <v>64.438000000000002</v>
      </c>
      <c r="CB14" s="813">
        <v>1.1054726368159207</v>
      </c>
      <c r="CC14" s="813">
        <v>38.19</v>
      </c>
      <c r="CD14" s="813">
        <v>40.4</v>
      </c>
      <c r="CE14" s="813">
        <v>1.0578685519769573</v>
      </c>
      <c r="CF14" s="813">
        <v>0</v>
      </c>
      <c r="CG14" s="813">
        <v>0</v>
      </c>
      <c r="CH14" s="813"/>
      <c r="CI14" s="813">
        <v>50.249999999999993</v>
      </c>
      <c r="CJ14" s="813">
        <v>202</v>
      </c>
      <c r="CK14" s="813">
        <v>4.0199004975124382</v>
      </c>
      <c r="CL14" s="813">
        <v>0</v>
      </c>
      <c r="CM14" s="813">
        <v>0</v>
      </c>
      <c r="CN14" s="813"/>
      <c r="CO14" s="813">
        <v>0</v>
      </c>
      <c r="CP14" s="813">
        <v>0</v>
      </c>
      <c r="CQ14" s="813"/>
      <c r="CR14" s="813">
        <v>0</v>
      </c>
      <c r="CS14" s="813">
        <v>0</v>
      </c>
      <c r="CT14" s="813"/>
      <c r="CU14" s="813">
        <v>3.0149999999999997</v>
      </c>
      <c r="CV14" s="813">
        <v>45.45</v>
      </c>
      <c r="CW14" s="813">
        <v>15.074626865671645</v>
      </c>
      <c r="CX14" s="813">
        <v>15.074999999999999</v>
      </c>
      <c r="CY14" s="813">
        <v>136.35</v>
      </c>
      <c r="CZ14" s="813">
        <v>9.0447761194029859</v>
      </c>
      <c r="DA14" s="813">
        <v>35.174999999999997</v>
      </c>
      <c r="DB14" s="813">
        <v>288.10250000000002</v>
      </c>
      <c r="DC14" s="813">
        <v>8.1905472636815926</v>
      </c>
      <c r="DD14" s="813">
        <v>5.0249999999999995</v>
      </c>
      <c r="DE14" s="813">
        <v>45.954999999999998</v>
      </c>
      <c r="DF14" s="813">
        <v>9.1452736318407961</v>
      </c>
      <c r="DG14" s="813">
        <v>190.95</v>
      </c>
      <c r="DH14" s="813">
        <v>1727.1</v>
      </c>
      <c r="DI14" s="813">
        <v>9.0447761194029859</v>
      </c>
      <c r="DJ14" s="813">
        <f t="shared" si="8"/>
        <v>395.96999999999991</v>
      </c>
      <c r="DK14" s="813">
        <f t="shared" si="8"/>
        <v>2549.7954999999997</v>
      </c>
      <c r="DL14" s="813">
        <f t="shared" si="9"/>
        <v>6.4393653559613107</v>
      </c>
      <c r="DM14" s="813">
        <v>13.567499999999999</v>
      </c>
      <c r="DN14" s="813">
        <v>41.410000000000004</v>
      </c>
      <c r="DO14" s="813">
        <v>3.0521466740372216</v>
      </c>
      <c r="DP14" s="813">
        <v>4.0199999999999996</v>
      </c>
      <c r="DQ14" s="813">
        <v>16.16</v>
      </c>
      <c r="DR14" s="813">
        <v>4.0199004975124382</v>
      </c>
      <c r="DS14" s="813">
        <v>8.0399999999999991</v>
      </c>
      <c r="DT14" s="813">
        <v>64.64</v>
      </c>
      <c r="DU14" s="813">
        <v>8.0398009950248763</v>
      </c>
      <c r="DV14" s="813">
        <v>125.62499999999999</v>
      </c>
      <c r="DW14" s="813">
        <v>1109.4849999999999</v>
      </c>
      <c r="DX14" s="813">
        <v>8.831721393034826</v>
      </c>
      <c r="DY14" s="813">
        <v>8.0399999999999991</v>
      </c>
      <c r="DZ14" s="813">
        <v>56.56</v>
      </c>
      <c r="EA14" s="813">
        <v>7.0348258706467668</v>
      </c>
      <c r="EB14" s="813">
        <v>8.5424999999999986</v>
      </c>
      <c r="EC14" s="813">
        <v>103.02</v>
      </c>
      <c r="ED14" s="813">
        <v>12.059701492537314</v>
      </c>
      <c r="EE14" s="813">
        <v>0</v>
      </c>
      <c r="EF14" s="813">
        <v>0</v>
      </c>
      <c r="EG14" s="813"/>
      <c r="EH14" s="813">
        <v>8.0399999999999991</v>
      </c>
      <c r="EI14" s="813">
        <v>29.29</v>
      </c>
      <c r="EJ14" s="813">
        <v>3.6430348258706471</v>
      </c>
      <c r="EK14" s="813">
        <v>25.124999999999996</v>
      </c>
      <c r="EL14" s="813">
        <v>252.5</v>
      </c>
      <c r="EM14" s="813">
        <v>10.049751243781095</v>
      </c>
      <c r="EN14" s="813">
        <v>181.90499999999997</v>
      </c>
      <c r="EO14" s="813">
        <v>2413.0919999999996</v>
      </c>
      <c r="EP14" s="813">
        <v>13.265671641791045</v>
      </c>
      <c r="EQ14" s="813">
        <v>25.124999999999996</v>
      </c>
      <c r="ER14" s="813">
        <v>199.98</v>
      </c>
      <c r="ES14" s="813">
        <v>7.959402985074628</v>
      </c>
      <c r="ET14" s="813">
        <f t="shared" si="10"/>
        <v>408.03</v>
      </c>
      <c r="EU14" s="813">
        <f t="shared" si="10"/>
        <v>4286.1369999999988</v>
      </c>
      <c r="EV14" s="813">
        <f t="shared" si="11"/>
        <v>10.504465357939365</v>
      </c>
      <c r="EW14" s="813">
        <v>0</v>
      </c>
      <c r="EX14" s="813">
        <v>0</v>
      </c>
      <c r="EY14" s="813"/>
      <c r="EZ14" s="813">
        <v>0</v>
      </c>
      <c r="FA14" s="813">
        <v>0</v>
      </c>
      <c r="FB14" s="813">
        <v>0</v>
      </c>
      <c r="FC14" s="813">
        <v>15.074999999999999</v>
      </c>
      <c r="FD14" s="813">
        <v>121.2</v>
      </c>
      <c r="FE14" s="813">
        <v>8.0398009950248763</v>
      </c>
      <c r="FF14" s="813">
        <v>0</v>
      </c>
      <c r="FG14" s="813">
        <v>0</v>
      </c>
      <c r="FH14" s="813"/>
      <c r="FI14" s="813">
        <v>0</v>
      </c>
      <c r="FJ14" s="813">
        <v>0</v>
      </c>
      <c r="FK14" s="813"/>
      <c r="FL14" s="813">
        <v>5.0249999999999995</v>
      </c>
      <c r="FM14" s="813">
        <v>17.675000000000001</v>
      </c>
      <c r="FN14" s="813">
        <v>3.5174129353233834</v>
      </c>
      <c r="FO14" s="813">
        <v>0</v>
      </c>
      <c r="FP14" s="813">
        <v>0</v>
      </c>
      <c r="FQ14" s="813"/>
      <c r="FR14" s="813">
        <v>25.124999999999996</v>
      </c>
      <c r="FS14" s="813">
        <v>199.98</v>
      </c>
      <c r="FT14" s="813">
        <v>7.959402985074628</v>
      </c>
      <c r="FU14" s="813">
        <v>74.621249999999989</v>
      </c>
      <c r="FV14" s="813">
        <v>983.74</v>
      </c>
      <c r="FW14" s="813">
        <v>13.183108028879175</v>
      </c>
      <c r="FX14" s="813">
        <v>3.0149999999999997</v>
      </c>
      <c r="FY14" s="813">
        <v>6.0600000000000005</v>
      </c>
      <c r="FZ14" s="813">
        <v>2.0099502487562191</v>
      </c>
      <c r="GA14" s="813">
        <v>25.124999999999996</v>
      </c>
      <c r="GB14" s="813">
        <v>208.06</v>
      </c>
      <c r="GC14" s="813">
        <v>8.2809950248756223</v>
      </c>
      <c r="GD14" s="813">
        <v>56.279999999999994</v>
      </c>
      <c r="GE14" s="813">
        <v>480.76</v>
      </c>
      <c r="GF14" s="813">
        <v>8.5422885572139311</v>
      </c>
      <c r="GG14" s="813">
        <f t="shared" si="12"/>
        <v>204.26624999999999</v>
      </c>
      <c r="GH14" s="813">
        <f t="shared" si="12"/>
        <v>2017.4749999999999</v>
      </c>
      <c r="GI14" s="813">
        <f t="shared" si="13"/>
        <v>9.8766927967787144</v>
      </c>
      <c r="GJ14" s="813">
        <v>0</v>
      </c>
      <c r="GK14" s="813">
        <v>0</v>
      </c>
      <c r="GL14" s="813"/>
      <c r="GM14" s="813">
        <v>135.67499999999998</v>
      </c>
      <c r="GN14" s="813">
        <v>984.75</v>
      </c>
      <c r="GO14" s="813">
        <v>7.2581536760641248</v>
      </c>
      <c r="GP14" s="813">
        <v>0</v>
      </c>
      <c r="GQ14" s="813">
        <v>0</v>
      </c>
      <c r="GR14" s="813"/>
      <c r="GS14" s="813">
        <v>0</v>
      </c>
      <c r="GT14" s="813">
        <v>0</v>
      </c>
      <c r="GU14" s="813"/>
      <c r="GV14" s="813">
        <v>1.0049999999999999</v>
      </c>
      <c r="GW14" s="813">
        <v>12.120000000000001</v>
      </c>
      <c r="GX14" s="813">
        <v>12.059701492537316</v>
      </c>
      <c r="GY14" s="813">
        <v>46.23</v>
      </c>
      <c r="GZ14" s="813">
        <v>242.4</v>
      </c>
      <c r="HA14" s="813">
        <v>5.2433484750162238</v>
      </c>
      <c r="HB14" s="813">
        <v>0</v>
      </c>
      <c r="HC14" s="813">
        <v>0</v>
      </c>
      <c r="HD14" s="813"/>
      <c r="HE14" s="813">
        <v>33.164999999999999</v>
      </c>
      <c r="HF14" s="813">
        <v>210.08</v>
      </c>
      <c r="HG14" s="813">
        <v>6.3343886627468722</v>
      </c>
      <c r="HH14" s="813">
        <v>297.47999999999996</v>
      </c>
      <c r="HI14" s="813">
        <v>3262.3</v>
      </c>
      <c r="HJ14" s="813">
        <v>10.966451526153021</v>
      </c>
      <c r="HK14" s="813">
        <v>103.51499999999999</v>
      </c>
      <c r="HL14" s="813">
        <v>1352.39</v>
      </c>
      <c r="HM14" s="813">
        <v>13.064676616915426</v>
      </c>
      <c r="HN14" s="813">
        <f t="shared" si="14"/>
        <v>617.06999999999994</v>
      </c>
      <c r="HO14" s="813">
        <f t="shared" si="2"/>
        <v>6064.04</v>
      </c>
      <c r="HP14" s="813">
        <f t="shared" si="15"/>
        <v>9.8271508904986486</v>
      </c>
      <c r="HQ14" s="813">
        <v>25.124999999999996</v>
      </c>
      <c r="HR14" s="813">
        <v>277.75</v>
      </c>
      <c r="HS14" s="813">
        <v>11.054726368159205</v>
      </c>
      <c r="HT14" s="813">
        <v>7.0349999999999993</v>
      </c>
      <c r="HU14" s="813">
        <v>56.56</v>
      </c>
      <c r="HV14" s="813">
        <v>8.0398009950248763</v>
      </c>
      <c r="HW14" s="813">
        <v>9.0449999999999982</v>
      </c>
      <c r="HX14" s="813">
        <v>90.9</v>
      </c>
      <c r="HY14" s="813">
        <v>10.049751243781097</v>
      </c>
      <c r="HZ14" s="813">
        <v>5.0249999999999995</v>
      </c>
      <c r="IA14" s="813">
        <v>80.8</v>
      </c>
      <c r="IB14" s="813">
        <v>16.079601990049753</v>
      </c>
      <c r="IC14" s="813">
        <v>0</v>
      </c>
      <c r="ID14" s="813">
        <v>0</v>
      </c>
      <c r="IE14" s="813"/>
      <c r="IF14" s="813">
        <v>8.0399999999999991</v>
      </c>
      <c r="IG14" s="813">
        <v>80.8</v>
      </c>
      <c r="IH14" s="813">
        <v>10.049751243781095</v>
      </c>
      <c r="II14" s="813">
        <v>0</v>
      </c>
      <c r="IJ14" s="813">
        <v>0</v>
      </c>
      <c r="IK14" s="813"/>
      <c r="IL14" s="813">
        <v>160.79999999999998</v>
      </c>
      <c r="IM14" s="813">
        <v>1777.6</v>
      </c>
      <c r="IN14" s="813">
        <v>11.054726368159205</v>
      </c>
      <c r="IO14" s="813">
        <v>10.049999999999999</v>
      </c>
      <c r="IP14" s="813">
        <v>35.35</v>
      </c>
      <c r="IQ14" s="813">
        <v>3.5174129353233834</v>
      </c>
      <c r="IR14" s="813">
        <f t="shared" si="16"/>
        <v>225.12</v>
      </c>
      <c r="IS14" s="813">
        <f t="shared" si="16"/>
        <v>2399.7599999999998</v>
      </c>
      <c r="IT14" s="813">
        <f t="shared" si="17"/>
        <v>10.659914712153517</v>
      </c>
      <c r="IU14" s="813">
        <f t="shared" si="3"/>
        <v>2999.1712499999994</v>
      </c>
      <c r="IV14" s="813">
        <f t="shared" si="3"/>
        <v>27186.705299999998</v>
      </c>
      <c r="IW14" s="813">
        <f t="shared" si="18"/>
        <v>9.0647392342134516</v>
      </c>
    </row>
    <row r="15" spans="1:257" ht="15.75">
      <c r="A15" s="482">
        <v>12</v>
      </c>
      <c r="B15" s="482" t="s">
        <v>567</v>
      </c>
      <c r="C15" s="813">
        <v>22.11</v>
      </c>
      <c r="D15" s="813">
        <v>244.42000000000002</v>
      </c>
      <c r="E15" s="813">
        <v>11.054726368159205</v>
      </c>
      <c r="F15" s="813">
        <v>68.339999999999989</v>
      </c>
      <c r="G15" s="813">
        <v>480.76</v>
      </c>
      <c r="H15" s="813">
        <v>7.0348258706467668</v>
      </c>
      <c r="I15" s="813">
        <v>7.0349999999999993</v>
      </c>
      <c r="J15" s="813">
        <v>35.35</v>
      </c>
      <c r="K15" s="813">
        <v>5.0248756218905477</v>
      </c>
      <c r="L15" s="813">
        <v>0</v>
      </c>
      <c r="M15" s="813">
        <v>0</v>
      </c>
      <c r="N15" s="813"/>
      <c r="O15" s="813">
        <v>178.89</v>
      </c>
      <c r="P15" s="813">
        <v>1747.3</v>
      </c>
      <c r="Q15" s="813">
        <v>9.767454860528817</v>
      </c>
      <c r="R15" s="813">
        <v>60.3</v>
      </c>
      <c r="S15" s="813">
        <v>848.4</v>
      </c>
      <c r="T15" s="813">
        <v>14.069651741293532</v>
      </c>
      <c r="U15" s="813">
        <v>297.47999999999996</v>
      </c>
      <c r="V15" s="813">
        <v>3344.11</v>
      </c>
      <c r="W15" s="813">
        <v>11.241461610864597</v>
      </c>
      <c r="X15" s="813">
        <v>59.797499999999992</v>
      </c>
      <c r="Y15" s="813">
        <v>330.57300000000004</v>
      </c>
      <c r="Z15" s="813">
        <v>5.528207700990845</v>
      </c>
      <c r="AA15" s="813">
        <v>462.29999999999995</v>
      </c>
      <c r="AB15" s="813">
        <v>3252.2</v>
      </c>
      <c r="AC15" s="813">
        <v>7.0348258706467668</v>
      </c>
      <c r="AD15" s="813">
        <v>109.54499999999999</v>
      </c>
      <c r="AE15" s="813">
        <v>880.72</v>
      </c>
      <c r="AF15" s="813">
        <v>8.0398009950248763</v>
      </c>
      <c r="AG15" s="813">
        <v>13.064999999999998</v>
      </c>
      <c r="AH15" s="813">
        <v>52.52</v>
      </c>
      <c r="AI15" s="813">
        <v>4.0199004975124391</v>
      </c>
      <c r="AJ15" s="813">
        <v>0</v>
      </c>
      <c r="AK15" s="813">
        <v>0</v>
      </c>
      <c r="AL15" s="813"/>
      <c r="AM15" s="813">
        <v>150.74999999999997</v>
      </c>
      <c r="AN15" s="813">
        <v>1515</v>
      </c>
      <c r="AO15" s="813">
        <v>10.049751243781097</v>
      </c>
      <c r="AP15" s="813">
        <v>12.059999999999999</v>
      </c>
      <c r="AQ15" s="813">
        <v>96.960000000000008</v>
      </c>
      <c r="AR15" s="813">
        <v>8.0398009950248763</v>
      </c>
      <c r="AS15" s="813">
        <f t="shared" si="4"/>
        <v>1441.6725000000001</v>
      </c>
      <c r="AT15" s="813">
        <f t="shared" si="0"/>
        <v>12828.313</v>
      </c>
      <c r="AU15" s="813">
        <f t="shared" si="5"/>
        <v>8.8982157875661763</v>
      </c>
      <c r="AV15" s="813">
        <v>0</v>
      </c>
      <c r="AW15" s="813">
        <v>0</v>
      </c>
      <c r="AX15" s="813"/>
      <c r="AY15" s="813">
        <v>15.074999999999999</v>
      </c>
      <c r="AZ15" s="813">
        <v>98.98</v>
      </c>
      <c r="BA15" s="813">
        <v>6.565837479270316</v>
      </c>
      <c r="BB15" s="813">
        <v>62.510999999999996</v>
      </c>
      <c r="BC15" s="813">
        <v>415.5342</v>
      </c>
      <c r="BD15" s="813">
        <v>6.6473772616019584</v>
      </c>
      <c r="BE15" s="813">
        <v>0</v>
      </c>
      <c r="BF15" s="813">
        <v>0</v>
      </c>
      <c r="BG15" s="813"/>
      <c r="BH15" s="813">
        <v>15.074999999999999</v>
      </c>
      <c r="BI15" s="813">
        <v>60.6</v>
      </c>
      <c r="BJ15" s="813">
        <v>4.0199004975124382</v>
      </c>
      <c r="BK15" s="813">
        <v>56.279999999999994</v>
      </c>
      <c r="BL15" s="813">
        <v>113.12</v>
      </c>
      <c r="BM15" s="813">
        <v>2.0099502487562191</v>
      </c>
      <c r="BN15" s="813">
        <v>45.224999999999994</v>
      </c>
      <c r="BO15" s="813">
        <v>499.95</v>
      </c>
      <c r="BP15" s="813">
        <v>11.054726368159205</v>
      </c>
      <c r="BQ15" s="813">
        <v>0</v>
      </c>
      <c r="BR15" s="813">
        <v>0</v>
      </c>
      <c r="BS15" s="813"/>
      <c r="BT15" s="813">
        <f t="shared" si="6"/>
        <v>194.166</v>
      </c>
      <c r="BU15" s="813">
        <f t="shared" si="1"/>
        <v>1188.1841999999999</v>
      </c>
      <c r="BV15" s="813">
        <f t="shared" si="7"/>
        <v>6.1194246160501837</v>
      </c>
      <c r="BW15" s="813">
        <v>44.22</v>
      </c>
      <c r="BX15" s="813">
        <v>622.16</v>
      </c>
      <c r="BY15" s="813">
        <v>14.069651741293532</v>
      </c>
      <c r="BZ15" s="813">
        <v>15.074999999999999</v>
      </c>
      <c r="CA15" s="813">
        <v>45.45</v>
      </c>
      <c r="CB15" s="813">
        <v>3.0149253731343286</v>
      </c>
      <c r="CC15" s="813">
        <v>52.259999999999991</v>
      </c>
      <c r="CD15" s="813">
        <v>309.06</v>
      </c>
      <c r="CE15" s="813">
        <v>5.9138920780711839</v>
      </c>
      <c r="CF15" s="813">
        <v>31.768049999999995</v>
      </c>
      <c r="CG15" s="813">
        <v>351.18709999999999</v>
      </c>
      <c r="CH15" s="813">
        <v>11.054726368159205</v>
      </c>
      <c r="CI15" s="813">
        <v>6.0299999999999994</v>
      </c>
      <c r="CJ15" s="813">
        <v>42.42</v>
      </c>
      <c r="CK15" s="813">
        <v>7.0348258706467668</v>
      </c>
      <c r="CL15" s="813">
        <v>221.09999999999997</v>
      </c>
      <c r="CM15" s="813">
        <v>3444.1</v>
      </c>
      <c r="CN15" s="813">
        <v>15.577114427860698</v>
      </c>
      <c r="CO15" s="813">
        <v>141.00149999999999</v>
      </c>
      <c r="CP15" s="813">
        <v>1731.14</v>
      </c>
      <c r="CQ15" s="813">
        <v>12.277458041226513</v>
      </c>
      <c r="CR15" s="813">
        <v>75.374999999999986</v>
      </c>
      <c r="CS15" s="813">
        <v>1515</v>
      </c>
      <c r="CT15" s="813">
        <v>20.099502487562194</v>
      </c>
      <c r="CU15" s="813">
        <v>22.11</v>
      </c>
      <c r="CV15" s="813">
        <v>334.31</v>
      </c>
      <c r="CW15" s="813">
        <v>15.120307553143375</v>
      </c>
      <c r="CX15" s="813">
        <v>122.60999999999999</v>
      </c>
      <c r="CY15" s="813">
        <v>1431.17</v>
      </c>
      <c r="CZ15" s="813">
        <v>11.672538944621159</v>
      </c>
      <c r="DA15" s="813">
        <v>270.34499999999997</v>
      </c>
      <c r="DB15" s="813">
        <v>2268.6115</v>
      </c>
      <c r="DC15" s="813">
        <v>8.3915422885572148</v>
      </c>
      <c r="DD15" s="813">
        <v>67.334999999999994</v>
      </c>
      <c r="DE15" s="813">
        <v>818.1</v>
      </c>
      <c r="DF15" s="813">
        <v>12.149699264869684</v>
      </c>
      <c r="DG15" s="813">
        <v>185.92499999999998</v>
      </c>
      <c r="DH15" s="813">
        <v>2522.4749999999999</v>
      </c>
      <c r="DI15" s="813">
        <v>13.567164179104479</v>
      </c>
      <c r="DJ15" s="813">
        <f t="shared" si="8"/>
        <v>1255.15455</v>
      </c>
      <c r="DK15" s="813">
        <f t="shared" si="8"/>
        <v>15435.1836</v>
      </c>
      <c r="DL15" s="813">
        <f t="shared" si="9"/>
        <v>12.297436678216242</v>
      </c>
      <c r="DM15" s="813">
        <v>4.5224999999999991</v>
      </c>
      <c r="DN15" s="813">
        <v>12.120000000000001</v>
      </c>
      <c r="DO15" s="813">
        <v>2.6799336650082926</v>
      </c>
      <c r="DP15" s="813">
        <v>4.0199999999999996</v>
      </c>
      <c r="DQ15" s="813">
        <v>42.42</v>
      </c>
      <c r="DR15" s="813">
        <v>10.55223880597015</v>
      </c>
      <c r="DS15" s="813">
        <v>22.11</v>
      </c>
      <c r="DT15" s="813">
        <v>222.2</v>
      </c>
      <c r="DU15" s="813">
        <v>10.049751243781094</v>
      </c>
      <c r="DV15" s="813">
        <v>276.37499999999994</v>
      </c>
      <c r="DW15" s="813">
        <v>2430.3630000000003</v>
      </c>
      <c r="DX15" s="813">
        <v>8.7937150610583483</v>
      </c>
      <c r="DY15" s="813">
        <v>81.404999999999987</v>
      </c>
      <c r="DZ15" s="813">
        <v>736.29</v>
      </c>
      <c r="EA15" s="813">
        <v>9.0447761194029859</v>
      </c>
      <c r="EB15" s="813">
        <v>176.37749999999997</v>
      </c>
      <c r="EC15" s="813">
        <v>2481.5700000000002</v>
      </c>
      <c r="ED15" s="813">
        <v>14.069651741293535</v>
      </c>
      <c r="EE15" s="813">
        <v>13.064999999999998</v>
      </c>
      <c r="EF15" s="813">
        <v>159.7517</v>
      </c>
      <c r="EG15" s="813">
        <v>12.227455032529662</v>
      </c>
      <c r="EH15" s="813">
        <v>80.399999999999991</v>
      </c>
      <c r="EI15" s="813">
        <v>828.2</v>
      </c>
      <c r="EJ15" s="813">
        <v>10.300995024875624</v>
      </c>
      <c r="EK15" s="813">
        <v>55.274999999999991</v>
      </c>
      <c r="EL15" s="813">
        <v>573.67999999999995</v>
      </c>
      <c r="EM15" s="813">
        <v>10.378652193577567</v>
      </c>
      <c r="EN15" s="813">
        <v>167.83499999999998</v>
      </c>
      <c r="EO15" s="813">
        <v>2024.04</v>
      </c>
      <c r="EP15" s="813">
        <v>12.059701492537314</v>
      </c>
      <c r="EQ15" s="813">
        <v>5.0249999999999995</v>
      </c>
      <c r="ER15" s="813">
        <v>35.35</v>
      </c>
      <c r="ES15" s="813">
        <v>7.0348258706467668</v>
      </c>
      <c r="ET15" s="813">
        <f t="shared" si="10"/>
        <v>886.40999999999974</v>
      </c>
      <c r="EU15" s="813">
        <f t="shared" si="10"/>
        <v>9545.9846999999991</v>
      </c>
      <c r="EV15" s="813">
        <f t="shared" si="11"/>
        <v>10.769265576877519</v>
      </c>
      <c r="EW15" s="813">
        <v>45.224999999999994</v>
      </c>
      <c r="EX15" s="813">
        <v>366.63</v>
      </c>
      <c r="EY15" s="813">
        <v>8.1067993366500843</v>
      </c>
      <c r="EZ15" s="813">
        <v>40.199999999999996</v>
      </c>
      <c r="FA15" s="813">
        <v>202</v>
      </c>
      <c r="FB15" s="813">
        <v>5.0248756218905477</v>
      </c>
      <c r="FC15" s="813">
        <v>105.52499999999999</v>
      </c>
      <c r="FD15" s="813">
        <v>1272.5999999999999</v>
      </c>
      <c r="FE15" s="813">
        <v>12.059701492537313</v>
      </c>
      <c r="FF15" s="813">
        <v>5.0249999999999995</v>
      </c>
      <c r="FG15" s="813">
        <v>80.8</v>
      </c>
      <c r="FH15" s="813">
        <v>16.079601990049753</v>
      </c>
      <c r="FI15" s="813">
        <v>18.592499999999998</v>
      </c>
      <c r="FJ15" s="813">
        <v>122.21000000000001</v>
      </c>
      <c r="FK15" s="813">
        <v>6.5730805432297981</v>
      </c>
      <c r="FL15" s="813">
        <v>34.169999999999995</v>
      </c>
      <c r="FM15" s="813">
        <v>171.7</v>
      </c>
      <c r="FN15" s="813">
        <v>5.0248756218905477</v>
      </c>
      <c r="FO15" s="813">
        <v>16.079999999999998</v>
      </c>
      <c r="FP15" s="813">
        <v>98.98</v>
      </c>
      <c r="FQ15" s="813">
        <v>6.1554726368159214</v>
      </c>
      <c r="FR15" s="813">
        <v>5.0249999999999995</v>
      </c>
      <c r="FS15" s="813">
        <v>35.35</v>
      </c>
      <c r="FT15" s="813">
        <v>7.0348258706467668</v>
      </c>
      <c r="FU15" s="813">
        <v>94.972499999999997</v>
      </c>
      <c r="FV15" s="813">
        <v>1252.4000000000001</v>
      </c>
      <c r="FW15" s="813">
        <v>13.18697517702493</v>
      </c>
      <c r="FX15" s="813">
        <v>38.692499999999995</v>
      </c>
      <c r="FY15" s="813">
        <v>427.73500000000001</v>
      </c>
      <c r="FZ15" s="813">
        <v>11.054726368159205</v>
      </c>
      <c r="GA15" s="813">
        <v>80.399999999999991</v>
      </c>
      <c r="GB15" s="813">
        <v>666.6</v>
      </c>
      <c r="GC15" s="813">
        <v>8.2910447761194046</v>
      </c>
      <c r="GD15" s="813">
        <v>62.309999999999995</v>
      </c>
      <c r="GE15" s="813">
        <v>745.178</v>
      </c>
      <c r="GF15" s="813">
        <v>11.959203980099504</v>
      </c>
      <c r="GG15" s="813">
        <f t="shared" si="12"/>
        <v>546.21749999999986</v>
      </c>
      <c r="GH15" s="813">
        <f t="shared" si="12"/>
        <v>5442.183</v>
      </c>
      <c r="GI15" s="813">
        <f t="shared" si="13"/>
        <v>9.9633991953754713</v>
      </c>
      <c r="GJ15" s="813">
        <v>2.0099999999999998</v>
      </c>
      <c r="GK15" s="813">
        <v>20.2</v>
      </c>
      <c r="GL15" s="813">
        <v>10.049751243781095</v>
      </c>
      <c r="GM15" s="813">
        <v>0</v>
      </c>
      <c r="GN15" s="813">
        <v>0</v>
      </c>
      <c r="GO15" s="813"/>
      <c r="GP15" s="813">
        <v>3.0149999999999997</v>
      </c>
      <c r="GQ15" s="813">
        <v>24.240000000000002</v>
      </c>
      <c r="GR15" s="813">
        <v>8.0398009950248763</v>
      </c>
      <c r="GS15" s="813">
        <v>5.0249999999999995</v>
      </c>
      <c r="GT15" s="813">
        <v>20.2</v>
      </c>
      <c r="GU15" s="813">
        <v>4.0199004975124382</v>
      </c>
      <c r="GV15" s="813">
        <v>4.0199999999999996</v>
      </c>
      <c r="GW15" s="813">
        <v>35.35</v>
      </c>
      <c r="GX15" s="813">
        <v>8.7935323383084594</v>
      </c>
      <c r="GY15" s="813">
        <v>45.224999999999994</v>
      </c>
      <c r="GZ15" s="813">
        <v>431.27</v>
      </c>
      <c r="HA15" s="813">
        <v>9.5360972913211732</v>
      </c>
      <c r="HB15" s="813">
        <v>18.592499999999998</v>
      </c>
      <c r="HC15" s="813">
        <v>122.21000000000001</v>
      </c>
      <c r="HD15" s="813">
        <v>6.5730805432297981</v>
      </c>
      <c r="HE15" s="813">
        <v>13.064999999999998</v>
      </c>
      <c r="HF15" s="813">
        <v>72.72</v>
      </c>
      <c r="HG15" s="813">
        <v>5.5660160734787612</v>
      </c>
      <c r="HH15" s="813">
        <v>0</v>
      </c>
      <c r="HI15" s="813">
        <v>0</v>
      </c>
      <c r="HJ15" s="813"/>
      <c r="HK15" s="813">
        <v>12.059999999999999</v>
      </c>
      <c r="HL15" s="813">
        <v>72.72</v>
      </c>
      <c r="HM15" s="813">
        <v>6.0298507462686572</v>
      </c>
      <c r="HN15" s="813">
        <f t="shared" si="14"/>
        <v>103.01249999999999</v>
      </c>
      <c r="HO15" s="813">
        <f t="shared" si="2"/>
        <v>798.91000000000008</v>
      </c>
      <c r="HP15" s="813">
        <f t="shared" si="15"/>
        <v>7.7554665695910705</v>
      </c>
      <c r="HQ15" s="813">
        <v>30.15</v>
      </c>
      <c r="HR15" s="813">
        <v>325.72500000000002</v>
      </c>
      <c r="HS15" s="813">
        <v>10.803482587064678</v>
      </c>
      <c r="HT15" s="813">
        <v>3.0149999999999997</v>
      </c>
      <c r="HU15" s="813">
        <v>25.25</v>
      </c>
      <c r="HV15" s="813">
        <v>8.3747927031509128</v>
      </c>
      <c r="HW15" s="813">
        <v>20.099999999999998</v>
      </c>
      <c r="HX15" s="813">
        <v>313.10000000000002</v>
      </c>
      <c r="HY15" s="813">
        <v>15.5771144278607</v>
      </c>
      <c r="HZ15" s="813">
        <v>6.0299999999999994</v>
      </c>
      <c r="IA15" s="813">
        <v>96.960000000000008</v>
      </c>
      <c r="IB15" s="813">
        <v>16.079601990049753</v>
      </c>
      <c r="IC15" s="813">
        <v>24.119999999999997</v>
      </c>
      <c r="ID15" s="813">
        <v>363.6</v>
      </c>
      <c r="IE15" s="813">
        <v>15.074626865671645</v>
      </c>
      <c r="IF15" s="813">
        <v>42.209999999999994</v>
      </c>
      <c r="IG15" s="813">
        <v>551.46</v>
      </c>
      <c r="IH15" s="813">
        <v>13.064676616915426</v>
      </c>
      <c r="II15" s="813">
        <v>35.174999999999997</v>
      </c>
      <c r="IJ15" s="813">
        <v>318.14999999999998</v>
      </c>
      <c r="IK15" s="813">
        <v>9.0447761194029859</v>
      </c>
      <c r="IL15" s="813">
        <v>251.24999999999997</v>
      </c>
      <c r="IM15" s="813">
        <v>3282.5</v>
      </c>
      <c r="IN15" s="813">
        <v>13.064676616915424</v>
      </c>
      <c r="IO15" s="813">
        <v>22.11</v>
      </c>
      <c r="IP15" s="813">
        <v>299.97000000000003</v>
      </c>
      <c r="IQ15" s="813">
        <v>13.567164179104479</v>
      </c>
      <c r="IR15" s="813">
        <f t="shared" si="16"/>
        <v>434.15999999999997</v>
      </c>
      <c r="IS15" s="813">
        <f t="shared" si="16"/>
        <v>5576.7150000000011</v>
      </c>
      <c r="IT15" s="813">
        <f t="shared" si="17"/>
        <v>12.844838308457716</v>
      </c>
      <c r="IU15" s="813">
        <f t="shared" si="3"/>
        <v>4860.7930499999993</v>
      </c>
      <c r="IV15" s="813">
        <f t="shared" si="3"/>
        <v>50815.473500000007</v>
      </c>
      <c r="IW15" s="813">
        <f t="shared" si="18"/>
        <v>10.454152846519564</v>
      </c>
    </row>
    <row r="16" spans="1:257" ht="15.75">
      <c r="A16" s="482">
        <v>13</v>
      </c>
      <c r="B16" s="482" t="s">
        <v>568</v>
      </c>
      <c r="C16" s="813">
        <v>5.0249999999999995</v>
      </c>
      <c r="D16" s="813">
        <v>50.5</v>
      </c>
      <c r="E16" s="813">
        <v>10.049751243781095</v>
      </c>
      <c r="F16" s="813">
        <v>30.15</v>
      </c>
      <c r="G16" s="813">
        <v>212.1</v>
      </c>
      <c r="H16" s="813">
        <v>7.0348258706467659</v>
      </c>
      <c r="I16" s="813">
        <v>4.0199999999999996</v>
      </c>
      <c r="J16" s="813">
        <v>16.16</v>
      </c>
      <c r="K16" s="813">
        <v>4.0199004975124382</v>
      </c>
      <c r="L16" s="813">
        <v>0</v>
      </c>
      <c r="M16" s="813">
        <v>0</v>
      </c>
      <c r="N16" s="813"/>
      <c r="O16" s="813">
        <v>0</v>
      </c>
      <c r="P16" s="813">
        <v>0</v>
      </c>
      <c r="Q16" s="813"/>
      <c r="R16" s="813">
        <v>7.0349999999999993</v>
      </c>
      <c r="S16" s="813">
        <v>91.91</v>
      </c>
      <c r="T16" s="813">
        <v>13.064676616915424</v>
      </c>
      <c r="U16" s="813">
        <v>0</v>
      </c>
      <c r="V16" s="813">
        <v>0</v>
      </c>
      <c r="W16" s="813"/>
      <c r="X16" s="813">
        <v>0</v>
      </c>
      <c r="Y16" s="813">
        <v>0</v>
      </c>
      <c r="Z16" s="813"/>
      <c r="AA16" s="813">
        <v>251.24999999999997</v>
      </c>
      <c r="AB16" s="813">
        <v>2525</v>
      </c>
      <c r="AC16" s="813">
        <v>10.049751243781095</v>
      </c>
      <c r="AD16" s="813">
        <v>8.0399999999999991</v>
      </c>
      <c r="AE16" s="813">
        <v>34.340000000000003</v>
      </c>
      <c r="AF16" s="813">
        <v>4.2711442786069664</v>
      </c>
      <c r="AG16" s="813">
        <v>2.0099999999999998</v>
      </c>
      <c r="AH16" s="813">
        <v>6.0600000000000005</v>
      </c>
      <c r="AI16" s="813">
        <v>3.0149253731343291</v>
      </c>
      <c r="AJ16" s="813">
        <v>0</v>
      </c>
      <c r="AK16" s="813">
        <v>0</v>
      </c>
      <c r="AL16" s="813"/>
      <c r="AM16" s="813">
        <v>15.074999999999999</v>
      </c>
      <c r="AN16" s="813">
        <v>106.05</v>
      </c>
      <c r="AO16" s="813">
        <v>7.0348258706467659</v>
      </c>
      <c r="AP16" s="813">
        <v>0</v>
      </c>
      <c r="AQ16" s="813">
        <v>0</v>
      </c>
      <c r="AR16" s="813"/>
      <c r="AS16" s="813">
        <f t="shared" si="4"/>
        <v>322.60499999999996</v>
      </c>
      <c r="AT16" s="813">
        <f t="shared" si="0"/>
        <v>3042.1200000000003</v>
      </c>
      <c r="AU16" s="813">
        <f t="shared" si="5"/>
        <v>9.4298600455665618</v>
      </c>
      <c r="AV16" s="813">
        <v>25.124999999999996</v>
      </c>
      <c r="AW16" s="813">
        <v>202</v>
      </c>
      <c r="AX16" s="813">
        <v>8.0398009950248763</v>
      </c>
      <c r="AY16" s="813">
        <v>10.049999999999999</v>
      </c>
      <c r="AZ16" s="813">
        <v>70.7</v>
      </c>
      <c r="BA16" s="813">
        <v>7.0348258706467668</v>
      </c>
      <c r="BB16" s="813">
        <v>16.029749999999996</v>
      </c>
      <c r="BC16" s="813">
        <v>100.67680000000001</v>
      </c>
      <c r="BD16" s="813">
        <v>6.2806219685272717</v>
      </c>
      <c r="BE16" s="813">
        <v>0</v>
      </c>
      <c r="BF16" s="813">
        <v>0</v>
      </c>
      <c r="BG16" s="813"/>
      <c r="BH16" s="813">
        <v>0</v>
      </c>
      <c r="BI16" s="813">
        <v>0</v>
      </c>
      <c r="BJ16" s="813"/>
      <c r="BK16" s="813">
        <v>45.224999999999994</v>
      </c>
      <c r="BL16" s="813">
        <v>90.9</v>
      </c>
      <c r="BM16" s="813">
        <v>2.0099502487562191</v>
      </c>
      <c r="BN16" s="813">
        <v>0</v>
      </c>
      <c r="BO16" s="813">
        <v>0</v>
      </c>
      <c r="BP16" s="813"/>
      <c r="BQ16" s="813">
        <v>16.5825</v>
      </c>
      <c r="BR16" s="813">
        <v>233.31</v>
      </c>
      <c r="BS16" s="813">
        <v>14.069651741293534</v>
      </c>
      <c r="BT16" s="813">
        <f t="shared" si="6"/>
        <v>113.01224999999998</v>
      </c>
      <c r="BU16" s="813">
        <f t="shared" si="1"/>
        <v>697.58680000000004</v>
      </c>
      <c r="BV16" s="813">
        <f t="shared" si="7"/>
        <v>6.1726653526498252</v>
      </c>
      <c r="BW16" s="813">
        <v>0</v>
      </c>
      <c r="BX16" s="813">
        <v>0</v>
      </c>
      <c r="BY16" s="813"/>
      <c r="BZ16" s="813">
        <v>10.049999999999999</v>
      </c>
      <c r="CA16" s="813">
        <v>40.4</v>
      </c>
      <c r="CB16" s="813">
        <v>4.0199004975124382</v>
      </c>
      <c r="CC16" s="813">
        <v>0</v>
      </c>
      <c r="CD16" s="813">
        <v>0</v>
      </c>
      <c r="CE16" s="813"/>
      <c r="CF16" s="813">
        <v>19.7181</v>
      </c>
      <c r="CG16" s="813">
        <v>206.9692</v>
      </c>
      <c r="CH16" s="813">
        <v>10.49640685461581</v>
      </c>
      <c r="CI16" s="813">
        <v>11.055</v>
      </c>
      <c r="CJ16" s="813">
        <v>60.6</v>
      </c>
      <c r="CK16" s="813">
        <v>5.4816824966078697</v>
      </c>
      <c r="CL16" s="813">
        <v>85.424999999999997</v>
      </c>
      <c r="CM16" s="813">
        <v>1373.6</v>
      </c>
      <c r="CN16" s="813">
        <v>16.079601990049749</v>
      </c>
      <c r="CO16" s="813">
        <v>0</v>
      </c>
      <c r="CP16" s="813">
        <v>0</v>
      </c>
      <c r="CQ16" s="813"/>
      <c r="CR16" s="813">
        <v>84.419999999999987</v>
      </c>
      <c r="CS16" s="813">
        <v>1696.8</v>
      </c>
      <c r="CT16" s="813">
        <v>20.099502487562191</v>
      </c>
      <c r="CU16" s="813">
        <v>4.0199999999999996</v>
      </c>
      <c r="CV16" s="813">
        <v>70.7</v>
      </c>
      <c r="CW16" s="813">
        <v>17.587064676616919</v>
      </c>
      <c r="CX16" s="813">
        <v>3.5174999999999996</v>
      </c>
      <c r="CY16" s="813">
        <v>40.4</v>
      </c>
      <c r="CZ16" s="813">
        <v>11.48542999289268</v>
      </c>
      <c r="DA16" s="813">
        <v>0</v>
      </c>
      <c r="DB16" s="813">
        <v>0</v>
      </c>
      <c r="DC16" s="813"/>
      <c r="DD16" s="813">
        <v>0</v>
      </c>
      <c r="DE16" s="813">
        <v>0</v>
      </c>
      <c r="DF16" s="813"/>
      <c r="DG16" s="813">
        <v>5.0249999999999995</v>
      </c>
      <c r="DH16" s="813">
        <v>95.95</v>
      </c>
      <c r="DI16" s="813">
        <v>19.094527363184081</v>
      </c>
      <c r="DJ16" s="813">
        <f t="shared" si="8"/>
        <v>223.23060000000001</v>
      </c>
      <c r="DK16" s="813">
        <f t="shared" si="8"/>
        <v>3585.4191999999998</v>
      </c>
      <c r="DL16" s="813">
        <f t="shared" si="9"/>
        <v>16.061504112787404</v>
      </c>
      <c r="DM16" s="813">
        <v>0</v>
      </c>
      <c r="DN16" s="813">
        <v>0</v>
      </c>
      <c r="DO16" s="813"/>
      <c r="DP16" s="813">
        <v>0</v>
      </c>
      <c r="DQ16" s="813">
        <v>0</v>
      </c>
      <c r="DR16" s="813"/>
      <c r="DS16" s="813">
        <v>5.5274999999999999</v>
      </c>
      <c r="DT16" s="813">
        <v>40.4</v>
      </c>
      <c r="DU16" s="813">
        <v>7.3089099954771592</v>
      </c>
      <c r="DV16" s="813">
        <v>28.139999999999997</v>
      </c>
      <c r="DW16" s="813">
        <v>243.20800000000003</v>
      </c>
      <c r="DX16" s="813">
        <v>8.6427860696517431</v>
      </c>
      <c r="DY16" s="813">
        <v>19.094999999999999</v>
      </c>
      <c r="DZ16" s="813">
        <v>230.28</v>
      </c>
      <c r="EA16" s="813">
        <v>12.059701492537314</v>
      </c>
      <c r="EB16" s="813">
        <v>0</v>
      </c>
      <c r="EC16" s="813">
        <v>0</v>
      </c>
      <c r="ED16" s="813"/>
      <c r="EE16" s="813">
        <v>5.0249999999999995</v>
      </c>
      <c r="EF16" s="813">
        <v>25.25</v>
      </c>
      <c r="EG16" s="813">
        <v>5.0248756218905477</v>
      </c>
      <c r="EH16" s="813">
        <v>0</v>
      </c>
      <c r="EI16" s="813">
        <v>0</v>
      </c>
      <c r="EJ16" s="813"/>
      <c r="EK16" s="813">
        <v>10.049999999999999</v>
      </c>
      <c r="EL16" s="813">
        <v>111.1</v>
      </c>
      <c r="EM16" s="813">
        <v>11.054726368159205</v>
      </c>
      <c r="EN16" s="813">
        <v>0</v>
      </c>
      <c r="EO16" s="813">
        <v>0</v>
      </c>
      <c r="EP16" s="813"/>
      <c r="EQ16" s="813">
        <v>2.5124999999999997</v>
      </c>
      <c r="ER16" s="813">
        <v>17.675000000000001</v>
      </c>
      <c r="ES16" s="813">
        <v>7.0348258706467668</v>
      </c>
      <c r="ET16" s="813">
        <f t="shared" si="10"/>
        <v>70.349999999999994</v>
      </c>
      <c r="EU16" s="813">
        <f t="shared" si="10"/>
        <v>667.91300000000001</v>
      </c>
      <c r="EV16" s="813">
        <f t="shared" si="11"/>
        <v>9.4941435678749126</v>
      </c>
      <c r="EW16" s="813">
        <v>146.72999999999999</v>
      </c>
      <c r="EX16" s="813">
        <v>1481.67</v>
      </c>
      <c r="EY16" s="813">
        <v>10.097934982621142</v>
      </c>
      <c r="EZ16" s="813">
        <v>0</v>
      </c>
      <c r="FA16" s="813">
        <v>0</v>
      </c>
      <c r="FB16" s="813"/>
      <c r="FC16" s="813">
        <v>80.399999999999991</v>
      </c>
      <c r="FD16" s="813">
        <v>929.2</v>
      </c>
      <c r="FE16" s="813">
        <v>11.55721393034826</v>
      </c>
      <c r="FF16" s="813">
        <v>5.0249999999999995</v>
      </c>
      <c r="FG16" s="813">
        <v>80.8</v>
      </c>
      <c r="FH16" s="813">
        <v>16.079601990049753</v>
      </c>
      <c r="FI16" s="813">
        <v>0</v>
      </c>
      <c r="FJ16" s="813">
        <v>0</v>
      </c>
      <c r="FK16" s="813"/>
      <c r="FL16" s="813">
        <v>0.25124999999999997</v>
      </c>
      <c r="FM16" s="813">
        <v>1.01</v>
      </c>
      <c r="FN16" s="813">
        <v>4.0199004975124382</v>
      </c>
      <c r="FO16" s="813">
        <v>17.084999999999997</v>
      </c>
      <c r="FP16" s="813">
        <v>72.72</v>
      </c>
      <c r="FQ16" s="813">
        <v>4.2563652326602286</v>
      </c>
      <c r="FR16" s="813">
        <v>2.5124999999999997</v>
      </c>
      <c r="FS16" s="813">
        <v>17.675000000000001</v>
      </c>
      <c r="FT16" s="813">
        <v>7.0348258706467668</v>
      </c>
      <c r="FU16" s="813">
        <v>56.531249999999993</v>
      </c>
      <c r="FV16" s="813">
        <v>744.37</v>
      </c>
      <c r="FW16" s="813">
        <v>13.16740740740741</v>
      </c>
      <c r="FX16" s="813">
        <v>18.089999999999996</v>
      </c>
      <c r="FY16" s="813">
        <v>109.08</v>
      </c>
      <c r="FZ16" s="813">
        <v>6.0298507462686581</v>
      </c>
      <c r="GA16" s="813">
        <v>9.0449999999999982</v>
      </c>
      <c r="GB16" s="813">
        <v>74.739999999999995</v>
      </c>
      <c r="GC16" s="813">
        <v>8.2631288004422352</v>
      </c>
      <c r="GD16" s="813">
        <v>0</v>
      </c>
      <c r="GE16" s="813">
        <v>0</v>
      </c>
      <c r="GF16" s="813"/>
      <c r="GG16" s="813">
        <f t="shared" si="12"/>
        <v>335.66999999999996</v>
      </c>
      <c r="GH16" s="813">
        <f t="shared" si="12"/>
        <v>3511.2649999999999</v>
      </c>
      <c r="GI16" s="813">
        <f t="shared" si="13"/>
        <v>10.460467125450592</v>
      </c>
      <c r="GJ16" s="813">
        <v>0</v>
      </c>
      <c r="GK16" s="813">
        <v>0</v>
      </c>
      <c r="GL16" s="813"/>
      <c r="GM16" s="813">
        <v>0</v>
      </c>
      <c r="GN16" s="813">
        <v>0</v>
      </c>
      <c r="GO16" s="813"/>
      <c r="GP16" s="813">
        <v>0</v>
      </c>
      <c r="GQ16" s="813">
        <v>0</v>
      </c>
      <c r="GR16" s="813"/>
      <c r="GS16" s="813">
        <v>5.0249999999999995</v>
      </c>
      <c r="GT16" s="813">
        <v>20.2</v>
      </c>
      <c r="GU16" s="813">
        <v>4.0199004975124382</v>
      </c>
      <c r="GV16" s="813">
        <v>1.0049999999999999</v>
      </c>
      <c r="GW16" s="813">
        <v>10.1</v>
      </c>
      <c r="GX16" s="813">
        <v>10.049751243781095</v>
      </c>
      <c r="GY16" s="813">
        <v>30.15</v>
      </c>
      <c r="GZ16" s="813">
        <v>202</v>
      </c>
      <c r="HA16" s="813">
        <v>6.6998341625207303</v>
      </c>
      <c r="HB16" s="813">
        <v>0</v>
      </c>
      <c r="HC16" s="813">
        <v>0</v>
      </c>
      <c r="HD16" s="813"/>
      <c r="HE16" s="813">
        <v>4.0199999999999996</v>
      </c>
      <c r="HF16" s="813">
        <v>26.26</v>
      </c>
      <c r="HG16" s="813">
        <v>6.5323383084577129</v>
      </c>
      <c r="HH16" s="813">
        <v>0</v>
      </c>
      <c r="HI16" s="813">
        <v>0</v>
      </c>
      <c r="HJ16" s="813"/>
      <c r="HK16" s="813">
        <v>50.249999999999993</v>
      </c>
      <c r="HL16" s="813">
        <v>606</v>
      </c>
      <c r="HM16" s="813">
        <v>12.059701492537314</v>
      </c>
      <c r="HN16" s="813">
        <f t="shared" si="14"/>
        <v>90.449999999999989</v>
      </c>
      <c r="HO16" s="813">
        <f t="shared" si="2"/>
        <v>864.56</v>
      </c>
      <c r="HP16" s="813">
        <f t="shared" si="15"/>
        <v>9.5584300718629081</v>
      </c>
      <c r="HQ16" s="813">
        <v>0</v>
      </c>
      <c r="HR16" s="813">
        <v>0</v>
      </c>
      <c r="HS16" s="813"/>
      <c r="HT16" s="813">
        <v>2.0099999999999998</v>
      </c>
      <c r="HU16" s="813">
        <v>13.13</v>
      </c>
      <c r="HV16" s="813">
        <v>6.5323383084577129</v>
      </c>
      <c r="HW16" s="813">
        <v>10.049999999999999</v>
      </c>
      <c r="HX16" s="813">
        <v>80.8</v>
      </c>
      <c r="HY16" s="813">
        <v>8.0398009950248763</v>
      </c>
      <c r="HZ16" s="813">
        <v>1.0049999999999999</v>
      </c>
      <c r="IA16" s="813">
        <v>17.170000000000002</v>
      </c>
      <c r="IB16" s="813">
        <v>17.084577114427866</v>
      </c>
      <c r="IC16" s="813">
        <v>1.0049999999999999</v>
      </c>
      <c r="ID16" s="813">
        <v>7.5750000000000002</v>
      </c>
      <c r="IE16" s="813">
        <v>7.5373134328358216</v>
      </c>
      <c r="IF16" s="813">
        <v>7.0349999999999993</v>
      </c>
      <c r="IG16" s="813">
        <v>84.84</v>
      </c>
      <c r="IH16" s="813">
        <v>12.059701492537314</v>
      </c>
      <c r="II16" s="813">
        <v>10.049999999999999</v>
      </c>
      <c r="IJ16" s="813">
        <v>90.9</v>
      </c>
      <c r="IK16" s="813">
        <v>9.0447761194029859</v>
      </c>
      <c r="IL16" s="813">
        <v>137.68499999999997</v>
      </c>
      <c r="IM16" s="813">
        <v>1245.33</v>
      </c>
      <c r="IN16" s="813">
        <v>9.0447761194029859</v>
      </c>
      <c r="IO16" s="813">
        <v>38.19</v>
      </c>
      <c r="IP16" s="813">
        <v>460.56</v>
      </c>
      <c r="IQ16" s="813">
        <v>12.059701492537314</v>
      </c>
      <c r="IR16" s="813">
        <f t="shared" si="16"/>
        <v>207.02999999999997</v>
      </c>
      <c r="IS16" s="813">
        <f t="shared" si="16"/>
        <v>2000.3049999999998</v>
      </c>
      <c r="IT16" s="813">
        <f t="shared" si="17"/>
        <v>9.6619089020914846</v>
      </c>
      <c r="IU16" s="813">
        <f t="shared" si="3"/>
        <v>1362.3478500000001</v>
      </c>
      <c r="IV16" s="813">
        <f t="shared" si="3"/>
        <v>14369.169</v>
      </c>
      <c r="IW16" s="813">
        <f t="shared" si="18"/>
        <v>10.547356903011224</v>
      </c>
    </row>
    <row r="17" spans="1:264" ht="15.75">
      <c r="A17" s="482">
        <v>14</v>
      </c>
      <c r="B17" s="482" t="s">
        <v>569</v>
      </c>
      <c r="C17" s="813">
        <v>2.0099999999999998</v>
      </c>
      <c r="D17" s="813">
        <v>20.2</v>
      </c>
      <c r="E17" s="813">
        <v>10.049751243781095</v>
      </c>
      <c r="F17" s="813">
        <v>18.089999999999996</v>
      </c>
      <c r="G17" s="813">
        <v>109.08</v>
      </c>
      <c r="H17" s="813">
        <v>6.0298507462686581</v>
      </c>
      <c r="I17" s="813">
        <v>4.0199999999999996</v>
      </c>
      <c r="J17" s="813">
        <v>16.16</v>
      </c>
      <c r="K17" s="813">
        <v>4.0199004975124382</v>
      </c>
      <c r="L17" s="813">
        <v>0</v>
      </c>
      <c r="M17" s="813">
        <v>0</v>
      </c>
      <c r="N17" s="813"/>
      <c r="O17" s="813">
        <v>0</v>
      </c>
      <c r="P17" s="813">
        <v>0</v>
      </c>
      <c r="Q17" s="813"/>
      <c r="R17" s="813">
        <v>0</v>
      </c>
      <c r="S17" s="813">
        <v>0</v>
      </c>
      <c r="T17" s="813"/>
      <c r="U17" s="813">
        <v>0</v>
      </c>
      <c r="V17" s="813">
        <v>0</v>
      </c>
      <c r="W17" s="813"/>
      <c r="X17" s="813">
        <v>0</v>
      </c>
      <c r="Y17" s="813">
        <v>0</v>
      </c>
      <c r="Z17" s="813"/>
      <c r="AA17" s="813">
        <v>50.249999999999993</v>
      </c>
      <c r="AB17" s="813">
        <v>505</v>
      </c>
      <c r="AC17" s="813">
        <v>10.049751243781095</v>
      </c>
      <c r="AD17" s="813">
        <v>5.0249999999999995</v>
      </c>
      <c r="AE17" s="813">
        <v>25.25</v>
      </c>
      <c r="AF17" s="813">
        <v>5.0248756218905477</v>
      </c>
      <c r="AG17" s="813">
        <v>0</v>
      </c>
      <c r="AH17" s="813">
        <v>0</v>
      </c>
      <c r="AI17" s="813"/>
      <c r="AJ17" s="813">
        <v>0</v>
      </c>
      <c r="AK17" s="813">
        <v>0</v>
      </c>
      <c r="AL17" s="813"/>
      <c r="AM17" s="813">
        <v>35.174999999999997</v>
      </c>
      <c r="AN17" s="813">
        <v>247.45</v>
      </c>
      <c r="AO17" s="813">
        <v>7.0348258706467668</v>
      </c>
      <c r="AP17" s="813">
        <v>90.449999999999989</v>
      </c>
      <c r="AQ17" s="813">
        <v>636.29999999999995</v>
      </c>
      <c r="AR17" s="813">
        <v>7.0348258706467668</v>
      </c>
      <c r="AS17" s="813">
        <f t="shared" si="4"/>
        <v>205.01999999999998</v>
      </c>
      <c r="AT17" s="813">
        <f t="shared" si="0"/>
        <v>1559.44</v>
      </c>
      <c r="AU17" s="813">
        <f t="shared" si="5"/>
        <v>7.6062823139205937</v>
      </c>
      <c r="AV17" s="813">
        <v>0</v>
      </c>
      <c r="AW17" s="813">
        <v>0</v>
      </c>
      <c r="AX17" s="813"/>
      <c r="AY17" s="813">
        <v>15.074999999999999</v>
      </c>
      <c r="AZ17" s="813">
        <v>75.75</v>
      </c>
      <c r="BA17" s="813">
        <v>5.0248756218905477</v>
      </c>
      <c r="BB17" s="813">
        <v>0</v>
      </c>
      <c r="BC17" s="813">
        <v>0</v>
      </c>
      <c r="BD17" s="813"/>
      <c r="BE17" s="813">
        <v>0</v>
      </c>
      <c r="BF17" s="813">
        <v>0</v>
      </c>
      <c r="BG17" s="813"/>
      <c r="BH17" s="813">
        <v>261.29999999999995</v>
      </c>
      <c r="BI17" s="813">
        <v>1050.4000000000001</v>
      </c>
      <c r="BJ17" s="813">
        <v>4.0199004975124391</v>
      </c>
      <c r="BK17" s="813">
        <v>0</v>
      </c>
      <c r="BL17" s="813">
        <v>0</v>
      </c>
      <c r="BM17" s="813"/>
      <c r="BN17" s="813">
        <v>0</v>
      </c>
      <c r="BO17" s="813">
        <v>0</v>
      </c>
      <c r="BP17" s="813"/>
      <c r="BQ17" s="813">
        <v>0</v>
      </c>
      <c r="BR17" s="813">
        <v>0</v>
      </c>
      <c r="BS17" s="813"/>
      <c r="BT17" s="813">
        <f t="shared" si="6"/>
        <v>276.37499999999994</v>
      </c>
      <c r="BU17" s="813">
        <f t="shared" si="1"/>
        <v>1126.1500000000001</v>
      </c>
      <c r="BV17" s="813">
        <f t="shared" si="7"/>
        <v>4.0747173224785174</v>
      </c>
      <c r="BW17" s="813">
        <v>25.124999999999996</v>
      </c>
      <c r="BX17" s="813">
        <v>242.4</v>
      </c>
      <c r="BY17" s="813">
        <v>9.6477611940298527</v>
      </c>
      <c r="BZ17" s="813">
        <v>10.049999999999999</v>
      </c>
      <c r="CA17" s="813">
        <v>50.5</v>
      </c>
      <c r="CB17" s="813">
        <v>5.0248756218905477</v>
      </c>
      <c r="CC17" s="813">
        <v>0</v>
      </c>
      <c r="CD17" s="813">
        <v>0</v>
      </c>
      <c r="CE17" s="813"/>
      <c r="CF17" s="813">
        <v>5.4772499999999997</v>
      </c>
      <c r="CG17" s="813">
        <v>30.825199999999999</v>
      </c>
      <c r="CH17" s="813">
        <v>5.6278606965174127</v>
      </c>
      <c r="CI17" s="813">
        <v>0</v>
      </c>
      <c r="CJ17" s="813">
        <v>0</v>
      </c>
      <c r="CK17" s="813"/>
      <c r="CL17" s="813">
        <v>40.199999999999996</v>
      </c>
      <c r="CM17" s="813">
        <v>686.8</v>
      </c>
      <c r="CN17" s="813">
        <v>17.084577114427862</v>
      </c>
      <c r="CO17" s="813">
        <v>110.04749999999999</v>
      </c>
      <c r="CP17" s="813">
        <v>1652.3600000000001</v>
      </c>
      <c r="CQ17" s="813">
        <v>15.014970808060159</v>
      </c>
      <c r="CR17" s="813">
        <v>66.33</v>
      </c>
      <c r="CS17" s="813">
        <v>999.9</v>
      </c>
      <c r="CT17" s="813">
        <v>15.074626865671641</v>
      </c>
      <c r="CU17" s="813">
        <v>5.0249999999999995</v>
      </c>
      <c r="CV17" s="813">
        <v>60.6</v>
      </c>
      <c r="CW17" s="813">
        <v>12.059701492537314</v>
      </c>
      <c r="CX17" s="813">
        <v>1.0049999999999999</v>
      </c>
      <c r="CY17" s="813">
        <v>14.14</v>
      </c>
      <c r="CZ17" s="813">
        <v>14.069651741293534</v>
      </c>
      <c r="DA17" s="813">
        <v>35.174999999999997</v>
      </c>
      <c r="DB17" s="813">
        <v>358.80250000000001</v>
      </c>
      <c r="DC17" s="813">
        <v>10.200497512437812</v>
      </c>
      <c r="DD17" s="813">
        <v>0</v>
      </c>
      <c r="DE17" s="813">
        <v>0</v>
      </c>
      <c r="DF17" s="813"/>
      <c r="DG17" s="813">
        <v>0</v>
      </c>
      <c r="DH17" s="813">
        <v>0</v>
      </c>
      <c r="DI17" s="813"/>
      <c r="DJ17" s="813">
        <f t="shared" si="8"/>
        <v>298.43474999999995</v>
      </c>
      <c r="DK17" s="813">
        <f t="shared" si="8"/>
        <v>4096.3276999999998</v>
      </c>
      <c r="DL17" s="813">
        <f t="shared" si="9"/>
        <v>13.726041287082019</v>
      </c>
      <c r="DM17" s="813">
        <v>0</v>
      </c>
      <c r="DN17" s="813">
        <v>0</v>
      </c>
      <c r="DO17" s="813"/>
      <c r="DP17" s="813">
        <v>0</v>
      </c>
      <c r="DQ17" s="813">
        <v>0</v>
      </c>
      <c r="DR17" s="813"/>
      <c r="DS17" s="813">
        <v>5.0249999999999995</v>
      </c>
      <c r="DT17" s="813">
        <v>50.5</v>
      </c>
      <c r="DU17" s="813">
        <v>10.049751243781095</v>
      </c>
      <c r="DV17" s="813">
        <v>55.274999999999991</v>
      </c>
      <c r="DW17" s="813">
        <v>472.17500000000001</v>
      </c>
      <c r="DX17" s="813">
        <v>8.5422885572139311</v>
      </c>
      <c r="DY17" s="813">
        <v>5.0249999999999995</v>
      </c>
      <c r="DZ17" s="813">
        <v>35.35</v>
      </c>
      <c r="EA17" s="813">
        <v>7.0348258706467668</v>
      </c>
      <c r="EB17" s="813">
        <v>0</v>
      </c>
      <c r="EC17" s="813">
        <v>0</v>
      </c>
      <c r="ED17" s="813"/>
      <c r="EE17" s="813">
        <v>5.3264999999999993</v>
      </c>
      <c r="EF17" s="813">
        <v>18.200199999999999</v>
      </c>
      <c r="EG17" s="813">
        <v>3.4169154228855723</v>
      </c>
      <c r="EH17" s="813">
        <v>2.0099999999999998</v>
      </c>
      <c r="EI17" s="813">
        <v>12.120000000000001</v>
      </c>
      <c r="EJ17" s="813">
        <v>6.0298507462686581</v>
      </c>
      <c r="EK17" s="813">
        <v>3.0149999999999997</v>
      </c>
      <c r="EL17" s="813">
        <v>30.3</v>
      </c>
      <c r="EM17" s="813">
        <v>10.049751243781095</v>
      </c>
      <c r="EN17" s="813">
        <v>3.5174999999999996</v>
      </c>
      <c r="EO17" s="813">
        <v>19.796000000000003</v>
      </c>
      <c r="EP17" s="813">
        <v>5.6278606965174145</v>
      </c>
      <c r="EQ17" s="813">
        <v>2.0099999999999998</v>
      </c>
      <c r="ER17" s="813">
        <v>14.14</v>
      </c>
      <c r="ES17" s="813">
        <v>7.0348258706467668</v>
      </c>
      <c r="ET17" s="813">
        <f t="shared" si="10"/>
        <v>81.203999999999994</v>
      </c>
      <c r="EU17" s="813">
        <f t="shared" si="10"/>
        <v>652.58119999999997</v>
      </c>
      <c r="EV17" s="813">
        <f t="shared" si="11"/>
        <v>8.0363184079601986</v>
      </c>
      <c r="EW17" s="813">
        <v>18.592499999999998</v>
      </c>
      <c r="EX17" s="813">
        <v>186.85</v>
      </c>
      <c r="EY17" s="813">
        <v>10.049751243781095</v>
      </c>
      <c r="EZ17" s="813">
        <v>0</v>
      </c>
      <c r="FA17" s="813">
        <v>0</v>
      </c>
      <c r="FB17" s="813"/>
      <c r="FC17" s="813">
        <v>0</v>
      </c>
      <c r="FD17" s="813">
        <v>0</v>
      </c>
      <c r="FE17" s="813"/>
      <c r="FF17" s="813">
        <v>5.0249999999999995</v>
      </c>
      <c r="FG17" s="813">
        <v>90.9</v>
      </c>
      <c r="FH17" s="813">
        <v>18.089552238805972</v>
      </c>
      <c r="FI17" s="813">
        <v>2.0099999999999998</v>
      </c>
      <c r="FJ17" s="813">
        <v>23.23</v>
      </c>
      <c r="FK17" s="813">
        <v>11.55721393034826</v>
      </c>
      <c r="FL17" s="813">
        <v>0.50249999999999995</v>
      </c>
      <c r="FM17" s="813">
        <v>2.02</v>
      </c>
      <c r="FN17" s="813">
        <v>4.0199004975124382</v>
      </c>
      <c r="FO17" s="813">
        <v>0</v>
      </c>
      <c r="FP17" s="813">
        <v>0</v>
      </c>
      <c r="FQ17" s="813"/>
      <c r="FR17" s="813">
        <v>2.0099999999999998</v>
      </c>
      <c r="FS17" s="813">
        <v>14.14</v>
      </c>
      <c r="FT17" s="813">
        <v>7.0348258706467668</v>
      </c>
      <c r="FU17" s="813">
        <v>0</v>
      </c>
      <c r="FV17" s="813">
        <v>0</v>
      </c>
      <c r="FW17" s="813"/>
      <c r="FX17" s="813">
        <v>1.0049999999999999</v>
      </c>
      <c r="FY17" s="813">
        <v>2.02</v>
      </c>
      <c r="FZ17" s="813">
        <v>2.0099502487562191</v>
      </c>
      <c r="GA17" s="813">
        <v>0</v>
      </c>
      <c r="GB17" s="813">
        <v>0</v>
      </c>
      <c r="GC17" s="813"/>
      <c r="GD17" s="813">
        <v>0</v>
      </c>
      <c r="GE17" s="813">
        <v>0</v>
      </c>
      <c r="GF17" s="813"/>
      <c r="GG17" s="813">
        <f t="shared" si="12"/>
        <v>29.145</v>
      </c>
      <c r="GH17" s="813">
        <f t="shared" si="12"/>
        <v>319.15999999999997</v>
      </c>
      <c r="GI17" s="813">
        <f t="shared" si="13"/>
        <v>10.950763424258019</v>
      </c>
      <c r="GJ17" s="813">
        <v>3.0149999999999997</v>
      </c>
      <c r="GK17" s="813">
        <v>30.3</v>
      </c>
      <c r="GL17" s="813">
        <v>10.049751243781095</v>
      </c>
      <c r="GM17" s="813">
        <v>0</v>
      </c>
      <c r="GN17" s="813">
        <v>0</v>
      </c>
      <c r="GO17" s="813"/>
      <c r="GP17" s="813">
        <v>84.419999999999987</v>
      </c>
      <c r="GQ17" s="813">
        <v>805.98</v>
      </c>
      <c r="GR17" s="813">
        <v>9.5472636815920406</v>
      </c>
      <c r="GS17" s="813">
        <v>3.0149999999999997</v>
      </c>
      <c r="GT17" s="813">
        <v>15.15</v>
      </c>
      <c r="GU17" s="813">
        <v>5.0248756218905477</v>
      </c>
      <c r="GV17" s="813">
        <v>0</v>
      </c>
      <c r="GW17" s="813">
        <v>0</v>
      </c>
      <c r="GX17" s="813"/>
      <c r="GY17" s="813">
        <v>90.449999999999989</v>
      </c>
      <c r="GZ17" s="813">
        <v>757.5</v>
      </c>
      <c r="HA17" s="813">
        <v>8.3747927031509128</v>
      </c>
      <c r="HB17" s="813">
        <v>2.0099999999999998</v>
      </c>
      <c r="HC17" s="813">
        <v>23.23</v>
      </c>
      <c r="HD17" s="813">
        <v>11.55721393034826</v>
      </c>
      <c r="HE17" s="813">
        <v>2.0099999999999998</v>
      </c>
      <c r="HF17" s="813">
        <v>12.120000000000001</v>
      </c>
      <c r="HG17" s="813">
        <v>6.0298507462686581</v>
      </c>
      <c r="HH17" s="813">
        <v>0</v>
      </c>
      <c r="HI17" s="813">
        <v>0</v>
      </c>
      <c r="HJ17" s="813"/>
      <c r="HK17" s="813">
        <v>0</v>
      </c>
      <c r="HL17" s="813">
        <v>0</v>
      </c>
      <c r="HM17" s="813"/>
      <c r="HN17" s="813">
        <f t="shared" si="14"/>
        <v>184.91999999999996</v>
      </c>
      <c r="HO17" s="813">
        <f t="shared" si="2"/>
        <v>1644.2799999999997</v>
      </c>
      <c r="HP17" s="813">
        <f t="shared" si="15"/>
        <v>8.8918451222150132</v>
      </c>
      <c r="HQ17" s="813">
        <v>6.0299999999999994</v>
      </c>
      <c r="HR17" s="813">
        <v>66.66</v>
      </c>
      <c r="HS17" s="813">
        <v>11.054726368159205</v>
      </c>
      <c r="HT17" s="813">
        <v>2.0099999999999998</v>
      </c>
      <c r="HU17" s="813">
        <v>13.13</v>
      </c>
      <c r="HV17" s="813">
        <v>6.5323383084577129</v>
      </c>
      <c r="HW17" s="813">
        <v>0</v>
      </c>
      <c r="HX17" s="813">
        <v>0</v>
      </c>
      <c r="HY17" s="813"/>
      <c r="HZ17" s="813">
        <v>4.0199999999999996</v>
      </c>
      <c r="IA17" s="813">
        <v>16.16</v>
      </c>
      <c r="IB17" s="813">
        <v>4.0199004975124382</v>
      </c>
      <c r="IC17" s="813">
        <v>2.5124999999999997</v>
      </c>
      <c r="ID17" s="813">
        <v>25.25</v>
      </c>
      <c r="IE17" s="813">
        <v>10.049751243781095</v>
      </c>
      <c r="IF17" s="813">
        <v>5.0249999999999995</v>
      </c>
      <c r="IG17" s="813">
        <v>70.7</v>
      </c>
      <c r="IH17" s="813">
        <v>14.069651741293534</v>
      </c>
      <c r="II17" s="813">
        <v>2.0099999999999998</v>
      </c>
      <c r="IJ17" s="813">
        <v>12.120000000000001</v>
      </c>
      <c r="IK17" s="813">
        <v>6.0298507462686581</v>
      </c>
      <c r="IL17" s="813">
        <v>165.82499999999999</v>
      </c>
      <c r="IM17" s="813">
        <v>1999.8</v>
      </c>
      <c r="IN17" s="813">
        <v>12.059701492537314</v>
      </c>
      <c r="IO17" s="813">
        <v>0</v>
      </c>
      <c r="IP17" s="813">
        <v>0</v>
      </c>
      <c r="IQ17" s="813"/>
      <c r="IR17" s="813">
        <f t="shared" si="16"/>
        <v>187.43249999999998</v>
      </c>
      <c r="IS17" s="813">
        <f t="shared" si="16"/>
        <v>2203.8199999999997</v>
      </c>
      <c r="IT17" s="813">
        <f t="shared" si="17"/>
        <v>11.75793952489563</v>
      </c>
      <c r="IU17" s="813">
        <f t="shared" si="3"/>
        <v>1262.5312499999995</v>
      </c>
      <c r="IV17" s="813">
        <f t="shared" si="3"/>
        <v>11601.758899999999</v>
      </c>
      <c r="IW17" s="813">
        <f t="shared" si="18"/>
        <v>9.1892845424618219</v>
      </c>
    </row>
    <row r="18" spans="1:264" ht="15.75">
      <c r="A18" s="482">
        <v>15</v>
      </c>
      <c r="B18" s="483" t="s">
        <v>570</v>
      </c>
      <c r="C18" s="813">
        <v>2.0099999999999998</v>
      </c>
      <c r="D18" s="813">
        <v>20.2</v>
      </c>
      <c r="E18" s="813">
        <v>10.049751243781095</v>
      </c>
      <c r="F18" s="813">
        <v>11.055</v>
      </c>
      <c r="G18" s="813">
        <v>88.88</v>
      </c>
      <c r="H18" s="813">
        <v>8.0398009950248746</v>
      </c>
      <c r="I18" s="813">
        <v>1.0049999999999999</v>
      </c>
      <c r="J18" s="813">
        <v>8.08</v>
      </c>
      <c r="K18" s="813">
        <v>8.0398009950248763</v>
      </c>
      <c r="L18" s="813">
        <v>0</v>
      </c>
      <c r="M18" s="813">
        <v>0</v>
      </c>
      <c r="N18" s="813"/>
      <c r="O18" s="813">
        <v>0</v>
      </c>
      <c r="P18" s="813">
        <v>0</v>
      </c>
      <c r="Q18" s="813"/>
      <c r="R18" s="813">
        <v>11.055</v>
      </c>
      <c r="S18" s="813">
        <v>99.99</v>
      </c>
      <c r="T18" s="813">
        <v>9.0447761194029841</v>
      </c>
      <c r="U18" s="813">
        <v>0</v>
      </c>
      <c r="V18" s="813">
        <v>0</v>
      </c>
      <c r="W18" s="813"/>
      <c r="X18" s="813">
        <v>6.0299999999999994</v>
      </c>
      <c r="Y18" s="813">
        <v>14.14</v>
      </c>
      <c r="Z18" s="813">
        <v>2.3449419568822556</v>
      </c>
      <c r="AA18" s="813">
        <v>150.74999999999997</v>
      </c>
      <c r="AB18" s="813">
        <v>909</v>
      </c>
      <c r="AC18" s="813">
        <v>6.0298507462686581</v>
      </c>
      <c r="AD18" s="813">
        <v>4.0199999999999996</v>
      </c>
      <c r="AE18" s="813">
        <v>12.625</v>
      </c>
      <c r="AF18" s="813">
        <v>3.1405472636815923</v>
      </c>
      <c r="AG18" s="813">
        <v>3.0149999999999997</v>
      </c>
      <c r="AH18" s="813">
        <v>7.5750000000000002</v>
      </c>
      <c r="AI18" s="813">
        <v>2.5124378109452739</v>
      </c>
      <c r="AJ18" s="813">
        <v>0</v>
      </c>
      <c r="AK18" s="813">
        <v>0</v>
      </c>
      <c r="AL18" s="813"/>
      <c r="AM18" s="813">
        <v>20.099999999999998</v>
      </c>
      <c r="AN18" s="813">
        <v>141.4</v>
      </c>
      <c r="AO18" s="813">
        <v>7.0348258706467668</v>
      </c>
      <c r="AP18" s="813">
        <v>15.074999999999999</v>
      </c>
      <c r="AQ18" s="813">
        <v>121.2</v>
      </c>
      <c r="AR18" s="813">
        <v>8.0398009950248763</v>
      </c>
      <c r="AS18" s="813">
        <f t="shared" si="4"/>
        <v>224.11499999999995</v>
      </c>
      <c r="AT18" s="813">
        <f t="shared" si="0"/>
        <v>1423.0900000000001</v>
      </c>
      <c r="AU18" s="813">
        <f t="shared" si="5"/>
        <v>6.3498204047029443</v>
      </c>
      <c r="AV18" s="813">
        <v>25.124999999999996</v>
      </c>
      <c r="AW18" s="813">
        <v>252.5</v>
      </c>
      <c r="AX18" s="813">
        <v>10.049751243781095</v>
      </c>
      <c r="AY18" s="813">
        <v>20.099999999999998</v>
      </c>
      <c r="AZ18" s="813">
        <v>144.43</v>
      </c>
      <c r="BA18" s="813">
        <v>7.1855721393034839</v>
      </c>
      <c r="BB18" s="813">
        <v>40.199999999999996</v>
      </c>
      <c r="BC18" s="813">
        <v>327.24</v>
      </c>
      <c r="BD18" s="813">
        <v>8.1402985074626883</v>
      </c>
      <c r="BE18" s="813">
        <v>0</v>
      </c>
      <c r="BF18" s="813">
        <v>0</v>
      </c>
      <c r="BG18" s="813"/>
      <c r="BH18" s="813">
        <v>200.99999999999997</v>
      </c>
      <c r="BI18" s="813">
        <v>404</v>
      </c>
      <c r="BJ18" s="813">
        <v>2.0099502487562191</v>
      </c>
      <c r="BK18" s="813">
        <v>346.72499999999997</v>
      </c>
      <c r="BL18" s="813">
        <v>696.9</v>
      </c>
      <c r="BM18" s="813">
        <v>2.0099502487562191</v>
      </c>
      <c r="BN18" s="813">
        <v>20.099999999999998</v>
      </c>
      <c r="BO18" s="813">
        <v>262.60000000000002</v>
      </c>
      <c r="BP18" s="813">
        <v>13.064676616915426</v>
      </c>
      <c r="BQ18" s="813">
        <v>34.169999999999995</v>
      </c>
      <c r="BR18" s="813">
        <v>343.4</v>
      </c>
      <c r="BS18" s="813">
        <v>10.049751243781095</v>
      </c>
      <c r="BT18" s="813">
        <f t="shared" si="6"/>
        <v>687.41999999999985</v>
      </c>
      <c r="BU18" s="813">
        <f t="shared" si="1"/>
        <v>2431.0700000000002</v>
      </c>
      <c r="BV18" s="813">
        <f t="shared" si="7"/>
        <v>3.5365133397340793</v>
      </c>
      <c r="BW18" s="813">
        <v>6.0299999999999994</v>
      </c>
      <c r="BX18" s="813">
        <v>46.46</v>
      </c>
      <c r="BY18" s="813">
        <v>7.7048092868988398</v>
      </c>
      <c r="BZ18" s="813">
        <v>11.055</v>
      </c>
      <c r="CA18" s="813">
        <v>44.44</v>
      </c>
      <c r="CB18" s="813">
        <v>4.0199004975124373</v>
      </c>
      <c r="CC18" s="813">
        <v>0</v>
      </c>
      <c r="CD18" s="813">
        <v>0</v>
      </c>
      <c r="CE18" s="813"/>
      <c r="CF18" s="813">
        <v>4.3818000000000001</v>
      </c>
      <c r="CG18" s="813">
        <v>34.127899999999997</v>
      </c>
      <c r="CH18" s="813">
        <v>7.7885572139303472</v>
      </c>
      <c r="CI18" s="813">
        <v>16.079999999999998</v>
      </c>
      <c r="CJ18" s="813">
        <v>32.32</v>
      </c>
      <c r="CK18" s="813">
        <v>2.0099502487562191</v>
      </c>
      <c r="CL18" s="813">
        <v>40.199999999999996</v>
      </c>
      <c r="CM18" s="813">
        <v>808</v>
      </c>
      <c r="CN18" s="813">
        <v>20.099502487562191</v>
      </c>
      <c r="CO18" s="813">
        <v>0</v>
      </c>
      <c r="CP18" s="813">
        <v>0</v>
      </c>
      <c r="CQ18" s="813"/>
      <c r="CR18" s="813">
        <v>2.0099999999999998</v>
      </c>
      <c r="CS18" s="813">
        <v>20.2</v>
      </c>
      <c r="CT18" s="813">
        <v>10.049751243781095</v>
      </c>
      <c r="CU18" s="813">
        <v>35.174999999999997</v>
      </c>
      <c r="CV18" s="813">
        <v>480.76</v>
      </c>
      <c r="CW18" s="813">
        <v>13.667661691542289</v>
      </c>
      <c r="CX18" s="813">
        <v>17.084999999999997</v>
      </c>
      <c r="CY18" s="813">
        <v>171.7</v>
      </c>
      <c r="CZ18" s="813">
        <v>10.049751243781095</v>
      </c>
      <c r="DA18" s="813">
        <v>30.15</v>
      </c>
      <c r="DB18" s="813">
        <v>275.73</v>
      </c>
      <c r="DC18" s="813">
        <v>9.1452736318407979</v>
      </c>
      <c r="DD18" s="813">
        <v>3.0149999999999997</v>
      </c>
      <c r="DE18" s="813">
        <v>21.21</v>
      </c>
      <c r="DF18" s="813">
        <v>7.0348258706467668</v>
      </c>
      <c r="DG18" s="813">
        <v>20.099999999999998</v>
      </c>
      <c r="DH18" s="813">
        <v>161.6</v>
      </c>
      <c r="DI18" s="813">
        <v>8.0398009950248763</v>
      </c>
      <c r="DJ18" s="813">
        <f t="shared" si="8"/>
        <v>185.28179999999998</v>
      </c>
      <c r="DK18" s="813">
        <f t="shared" si="8"/>
        <v>2096.5479</v>
      </c>
      <c r="DL18" s="813">
        <f t="shared" si="9"/>
        <v>11.315455160733544</v>
      </c>
      <c r="DM18" s="813">
        <v>1.0049999999999999</v>
      </c>
      <c r="DN18" s="813">
        <v>4.04</v>
      </c>
      <c r="DO18" s="813">
        <v>4.0199004975124382</v>
      </c>
      <c r="DP18" s="813">
        <v>0</v>
      </c>
      <c r="DQ18" s="813">
        <v>0</v>
      </c>
      <c r="DR18" s="813"/>
      <c r="DS18" s="813">
        <v>3.5174999999999996</v>
      </c>
      <c r="DT18" s="813">
        <v>35.35</v>
      </c>
      <c r="DU18" s="813">
        <v>10.049751243781095</v>
      </c>
      <c r="DV18" s="813">
        <v>24.119999999999997</v>
      </c>
      <c r="DW18" s="813">
        <v>248.46</v>
      </c>
      <c r="DX18" s="813">
        <v>10.300995024875624</v>
      </c>
      <c r="DY18" s="813">
        <v>5.0249999999999995</v>
      </c>
      <c r="DZ18" s="813">
        <v>50.5</v>
      </c>
      <c r="EA18" s="813">
        <v>10.049751243781095</v>
      </c>
      <c r="EB18" s="813">
        <v>5.8289999999999988</v>
      </c>
      <c r="EC18" s="813">
        <v>93.727999999999994</v>
      </c>
      <c r="ED18" s="813">
        <v>16.079601990049753</v>
      </c>
      <c r="EE18" s="813">
        <v>4.0199999999999996</v>
      </c>
      <c r="EF18" s="813">
        <v>17.473000000000003</v>
      </c>
      <c r="EG18" s="813">
        <v>4.3465174129353246</v>
      </c>
      <c r="EH18" s="813">
        <v>11.055</v>
      </c>
      <c r="EI18" s="813">
        <v>52.52</v>
      </c>
      <c r="EJ18" s="813">
        <v>4.7507914970601544</v>
      </c>
      <c r="EK18" s="813">
        <v>5.0249999999999995</v>
      </c>
      <c r="EL18" s="813">
        <v>49.49</v>
      </c>
      <c r="EM18" s="813">
        <v>9.8487562189054749</v>
      </c>
      <c r="EN18" s="813">
        <v>9.7484999999999982</v>
      </c>
      <c r="EO18" s="813">
        <v>54.863199999999999</v>
      </c>
      <c r="EP18" s="813">
        <v>5.6278606965174136</v>
      </c>
      <c r="EQ18" s="813">
        <v>1.0049999999999999</v>
      </c>
      <c r="ER18" s="813">
        <v>8.08</v>
      </c>
      <c r="ES18" s="813">
        <v>8.0398009950248763</v>
      </c>
      <c r="ET18" s="813">
        <f t="shared" si="10"/>
        <v>70.34999999999998</v>
      </c>
      <c r="EU18" s="813">
        <f t="shared" si="10"/>
        <v>614.50420000000008</v>
      </c>
      <c r="EV18" s="813">
        <f t="shared" si="11"/>
        <v>8.7349566453447078</v>
      </c>
      <c r="EW18" s="813">
        <v>10.049999999999999</v>
      </c>
      <c r="EX18" s="813">
        <v>101</v>
      </c>
      <c r="EY18" s="813">
        <v>10.049751243781095</v>
      </c>
      <c r="EZ18" s="813">
        <v>20.099999999999998</v>
      </c>
      <c r="FA18" s="813">
        <v>303</v>
      </c>
      <c r="FB18" s="813">
        <v>15.074626865671643</v>
      </c>
      <c r="FC18" s="813">
        <v>55.274999999999991</v>
      </c>
      <c r="FD18" s="813">
        <v>666.6</v>
      </c>
      <c r="FE18" s="813">
        <v>12.059701492537316</v>
      </c>
      <c r="FF18" s="813">
        <v>20.099999999999998</v>
      </c>
      <c r="FG18" s="813">
        <v>424.2</v>
      </c>
      <c r="FH18" s="813">
        <v>21.1044776119403</v>
      </c>
      <c r="FI18" s="813">
        <v>1.7587499999999998</v>
      </c>
      <c r="FJ18" s="813">
        <v>15.15</v>
      </c>
      <c r="FK18" s="813">
        <v>8.6140724946695109</v>
      </c>
      <c r="FL18" s="813">
        <v>12.059999999999999</v>
      </c>
      <c r="FM18" s="813">
        <v>48.480000000000004</v>
      </c>
      <c r="FN18" s="813">
        <v>4.0199004975124382</v>
      </c>
      <c r="FO18" s="813">
        <v>16.079999999999998</v>
      </c>
      <c r="FP18" s="813">
        <v>88.88</v>
      </c>
      <c r="FQ18" s="813">
        <v>5.5273631840796025</v>
      </c>
      <c r="FR18" s="813">
        <v>1.0049999999999999</v>
      </c>
      <c r="FS18" s="813">
        <v>8.08</v>
      </c>
      <c r="FT18" s="813">
        <v>8.0398009950248763</v>
      </c>
      <c r="FU18" s="813">
        <v>0</v>
      </c>
      <c r="FV18" s="813">
        <v>0</v>
      </c>
      <c r="FW18" s="813"/>
      <c r="FX18" s="813">
        <v>5.5274999999999999</v>
      </c>
      <c r="FY18" s="813">
        <v>33.33</v>
      </c>
      <c r="FZ18" s="813">
        <v>6.0298507462686564</v>
      </c>
      <c r="GA18" s="813">
        <v>12.059999999999999</v>
      </c>
      <c r="GB18" s="813">
        <v>34.340000000000003</v>
      </c>
      <c r="GC18" s="813">
        <v>2.8474295190713108</v>
      </c>
      <c r="GD18" s="813">
        <v>17.084999999999997</v>
      </c>
      <c r="GE18" s="813">
        <v>226.3006</v>
      </c>
      <c r="GF18" s="813">
        <v>13.245572139303485</v>
      </c>
      <c r="GG18" s="813">
        <f t="shared" si="12"/>
        <v>171.10124999999999</v>
      </c>
      <c r="GH18" s="813">
        <f t="shared" si="12"/>
        <v>1949.3605999999997</v>
      </c>
      <c r="GI18" s="813">
        <f t="shared" si="13"/>
        <v>11.39302372133459</v>
      </c>
      <c r="GJ18" s="813">
        <v>0</v>
      </c>
      <c r="GK18" s="813">
        <v>0</v>
      </c>
      <c r="GL18" s="813"/>
      <c r="GM18" s="813">
        <v>0</v>
      </c>
      <c r="GN18" s="813">
        <v>0</v>
      </c>
      <c r="GO18" s="813"/>
      <c r="GP18" s="813">
        <v>0</v>
      </c>
      <c r="GQ18" s="813">
        <v>0</v>
      </c>
      <c r="GR18" s="813"/>
      <c r="GS18" s="813">
        <v>0</v>
      </c>
      <c r="GT18" s="813">
        <v>0</v>
      </c>
      <c r="GU18" s="813"/>
      <c r="GV18" s="813">
        <v>1.0049999999999999</v>
      </c>
      <c r="GW18" s="813">
        <v>9.09</v>
      </c>
      <c r="GX18" s="813">
        <v>9.0447761194029859</v>
      </c>
      <c r="GY18" s="813">
        <v>15.074999999999999</v>
      </c>
      <c r="GZ18" s="813">
        <v>151.5</v>
      </c>
      <c r="HA18" s="813">
        <v>10.049751243781095</v>
      </c>
      <c r="HB18" s="813">
        <v>1.7587499999999998</v>
      </c>
      <c r="HC18" s="813">
        <v>15.15</v>
      </c>
      <c r="HD18" s="813">
        <v>8.6140724946695109</v>
      </c>
      <c r="HE18" s="813">
        <v>2.0099999999999998</v>
      </c>
      <c r="HF18" s="813">
        <v>8.08</v>
      </c>
      <c r="HG18" s="813">
        <v>4.0199004975124382</v>
      </c>
      <c r="HH18" s="813">
        <v>0</v>
      </c>
      <c r="HI18" s="813">
        <v>0</v>
      </c>
      <c r="HJ18" s="813"/>
      <c r="HK18" s="813">
        <v>6.0299999999999994</v>
      </c>
      <c r="HL18" s="813">
        <v>45.45</v>
      </c>
      <c r="HM18" s="813">
        <v>7.5373134328358224</v>
      </c>
      <c r="HN18" s="813">
        <f t="shared" si="14"/>
        <v>25.878749999999997</v>
      </c>
      <c r="HO18" s="813">
        <f t="shared" si="2"/>
        <v>229.27000000000004</v>
      </c>
      <c r="HP18" s="813">
        <f t="shared" si="15"/>
        <v>8.8593923585953753</v>
      </c>
      <c r="HQ18" s="813">
        <v>0</v>
      </c>
      <c r="HR18" s="813">
        <v>0</v>
      </c>
      <c r="HS18" s="813"/>
      <c r="HT18" s="813">
        <v>1.5074999999999998</v>
      </c>
      <c r="HU18" s="813">
        <v>10.1</v>
      </c>
      <c r="HV18" s="813">
        <v>6.6998341625207303</v>
      </c>
      <c r="HW18" s="813">
        <v>6.0299999999999994</v>
      </c>
      <c r="HX18" s="813">
        <v>36.36</v>
      </c>
      <c r="HY18" s="813">
        <v>6.0298507462686572</v>
      </c>
      <c r="HZ18" s="813">
        <v>2.5124999999999997</v>
      </c>
      <c r="IA18" s="813">
        <v>10.1</v>
      </c>
      <c r="IB18" s="813">
        <v>4.0199004975124382</v>
      </c>
      <c r="IC18" s="813">
        <v>2.0099999999999998</v>
      </c>
      <c r="ID18" s="813">
        <v>12.120000000000001</v>
      </c>
      <c r="IE18" s="813">
        <v>6.0298507462686581</v>
      </c>
      <c r="IF18" s="813">
        <v>3.0149999999999997</v>
      </c>
      <c r="IG18" s="813">
        <v>27.27</v>
      </c>
      <c r="IH18" s="813">
        <v>9.0447761194029859</v>
      </c>
      <c r="II18" s="813">
        <v>4.0199999999999996</v>
      </c>
      <c r="IJ18" s="813">
        <v>32.32</v>
      </c>
      <c r="IK18" s="813">
        <v>8.0398009950248763</v>
      </c>
      <c r="IL18" s="813">
        <v>30.15</v>
      </c>
      <c r="IM18" s="813">
        <v>505</v>
      </c>
      <c r="IN18" s="813">
        <v>16.749585406301826</v>
      </c>
      <c r="IO18" s="813">
        <v>15.074999999999999</v>
      </c>
      <c r="IP18" s="813">
        <v>60.6</v>
      </c>
      <c r="IQ18" s="813">
        <v>4.0199004975124382</v>
      </c>
      <c r="IR18" s="813">
        <f t="shared" si="16"/>
        <v>64.319999999999993</v>
      </c>
      <c r="IS18" s="813">
        <f t="shared" si="16"/>
        <v>693.87</v>
      </c>
      <c r="IT18" s="813">
        <f t="shared" si="17"/>
        <v>10.78777985074627</v>
      </c>
      <c r="IU18" s="813">
        <f t="shared" si="3"/>
        <v>1428.4667999999997</v>
      </c>
      <c r="IV18" s="813">
        <f t="shared" si="3"/>
        <v>9437.7127000000019</v>
      </c>
      <c r="IW18" s="813">
        <f t="shared" si="18"/>
        <v>6.6068827780946702</v>
      </c>
    </row>
    <row r="19" spans="1:264" ht="15.75">
      <c r="A19" s="482">
        <v>16</v>
      </c>
      <c r="B19" s="483" t="s">
        <v>571</v>
      </c>
      <c r="C19" s="813">
        <v>8.5424999999999986</v>
      </c>
      <c r="D19" s="813">
        <v>103.02</v>
      </c>
      <c r="E19" s="813">
        <v>12.059701492537314</v>
      </c>
      <c r="F19" s="813">
        <v>18.089999999999996</v>
      </c>
      <c r="G19" s="813">
        <v>109.08</v>
      </c>
      <c r="H19" s="813">
        <v>6.0298507462686581</v>
      </c>
      <c r="I19" s="813"/>
      <c r="J19" s="813">
        <v>0</v>
      </c>
      <c r="K19" s="813"/>
      <c r="L19" s="813">
        <v>31.154999999999998</v>
      </c>
      <c r="M19" s="813">
        <v>346.28860000000003</v>
      </c>
      <c r="N19" s="813">
        <v>11.115024875621893</v>
      </c>
      <c r="O19" s="813">
        <v>137.68499999999997</v>
      </c>
      <c r="P19" s="813">
        <v>1060.5</v>
      </c>
      <c r="Q19" s="813">
        <v>7.7023640919490157</v>
      </c>
      <c r="R19" s="813">
        <v>10.049999999999999</v>
      </c>
      <c r="S19" s="813">
        <v>141.4</v>
      </c>
      <c r="T19" s="813">
        <v>14.069651741293534</v>
      </c>
      <c r="U19" s="813">
        <v>0</v>
      </c>
      <c r="V19" s="813">
        <v>0</v>
      </c>
      <c r="W19" s="813"/>
      <c r="X19" s="813">
        <v>5.0249999999999995</v>
      </c>
      <c r="Y19" s="813">
        <v>36.36</v>
      </c>
      <c r="Z19" s="813">
        <v>7.2358208955223891</v>
      </c>
      <c r="AA19" s="813">
        <v>286.42499999999995</v>
      </c>
      <c r="AB19" s="813">
        <v>2014.95</v>
      </c>
      <c r="AC19" s="813">
        <v>7.0348258706467677</v>
      </c>
      <c r="AD19" s="813">
        <v>4.0199999999999996</v>
      </c>
      <c r="AE19" s="813">
        <v>30.3</v>
      </c>
      <c r="AF19" s="813">
        <v>7.5373134328358216</v>
      </c>
      <c r="AG19" s="813">
        <v>12.059999999999999</v>
      </c>
      <c r="AH19" s="813">
        <v>54.54</v>
      </c>
      <c r="AI19" s="813">
        <v>4.5223880597014929</v>
      </c>
      <c r="AJ19" s="813">
        <v>0</v>
      </c>
      <c r="AK19" s="813">
        <v>0</v>
      </c>
      <c r="AL19" s="813"/>
      <c r="AM19" s="813">
        <v>50.249999999999993</v>
      </c>
      <c r="AN19" s="813">
        <v>378.75</v>
      </c>
      <c r="AO19" s="813">
        <v>7.5373134328358216</v>
      </c>
      <c r="AP19" s="813">
        <v>25.124999999999996</v>
      </c>
      <c r="AQ19" s="813">
        <v>151.5</v>
      </c>
      <c r="AR19" s="813">
        <v>6.0298507462686572</v>
      </c>
      <c r="AS19" s="813">
        <f t="shared" si="4"/>
        <v>588.4274999999999</v>
      </c>
      <c r="AT19" s="813">
        <f t="shared" si="0"/>
        <v>4426.6886000000004</v>
      </c>
      <c r="AU19" s="813">
        <f t="shared" si="5"/>
        <v>7.5229125083379023</v>
      </c>
      <c r="AV19" s="813">
        <v>507.52499999999992</v>
      </c>
      <c r="AW19" s="813">
        <v>4080.4</v>
      </c>
      <c r="AX19" s="813">
        <v>8.0398009950248763</v>
      </c>
      <c r="AY19" s="813">
        <v>12.059999999999999</v>
      </c>
      <c r="AZ19" s="813">
        <v>91.91</v>
      </c>
      <c r="BA19" s="813">
        <v>7.6210613598673307</v>
      </c>
      <c r="BB19" s="813">
        <v>125.62499999999999</v>
      </c>
      <c r="BC19" s="813">
        <v>643.875</v>
      </c>
      <c r="BD19" s="813">
        <v>5.1253731343283588</v>
      </c>
      <c r="BE19" s="813">
        <v>0</v>
      </c>
      <c r="BF19" s="813">
        <v>0</v>
      </c>
      <c r="BG19" s="813"/>
      <c r="BH19" s="813">
        <v>125.62499999999999</v>
      </c>
      <c r="BI19" s="813">
        <v>378.75</v>
      </c>
      <c r="BJ19" s="813">
        <v>3.0149253731343286</v>
      </c>
      <c r="BK19" s="813">
        <v>268.33499999999998</v>
      </c>
      <c r="BL19" s="813">
        <v>539.34</v>
      </c>
      <c r="BM19" s="813">
        <v>2.0099502487562191</v>
      </c>
      <c r="BN19" s="813">
        <v>648.22499999999991</v>
      </c>
      <c r="BO19" s="813">
        <v>3257.25</v>
      </c>
      <c r="BP19" s="813">
        <v>5.0248756218905477</v>
      </c>
      <c r="BQ19" s="813">
        <v>135.67499999999998</v>
      </c>
      <c r="BR19" s="813">
        <v>1636.2</v>
      </c>
      <c r="BS19" s="813">
        <v>12.059701492537314</v>
      </c>
      <c r="BT19" s="813">
        <f t="shared" si="6"/>
        <v>1823.0699999999997</v>
      </c>
      <c r="BU19" s="813">
        <f t="shared" si="1"/>
        <v>10627.725000000002</v>
      </c>
      <c r="BV19" s="813">
        <f t="shared" si="7"/>
        <v>5.8295759350984895</v>
      </c>
      <c r="BW19" s="813">
        <v>9.0449999999999982</v>
      </c>
      <c r="BX19" s="813">
        <v>45.45</v>
      </c>
      <c r="BY19" s="813">
        <v>5.0248756218905486</v>
      </c>
      <c r="BZ19" s="813">
        <v>30.15</v>
      </c>
      <c r="CA19" s="813">
        <v>90.9</v>
      </c>
      <c r="CB19" s="813">
        <v>3.0149253731343286</v>
      </c>
      <c r="CC19" s="813">
        <v>5.0249999999999995</v>
      </c>
      <c r="CD19" s="813">
        <v>30.3</v>
      </c>
      <c r="CE19" s="813">
        <v>6.0298507462686572</v>
      </c>
      <c r="CF19" s="813">
        <v>21.908999999999999</v>
      </c>
      <c r="CG19" s="813">
        <v>238.89529999999999</v>
      </c>
      <c r="CH19" s="813">
        <v>10.903980099502487</v>
      </c>
      <c r="CI19" s="813">
        <v>115.57499999999999</v>
      </c>
      <c r="CJ19" s="813">
        <v>232.3</v>
      </c>
      <c r="CK19" s="813">
        <v>2.0099502487562191</v>
      </c>
      <c r="CL19" s="813">
        <v>35.174999999999997</v>
      </c>
      <c r="CM19" s="813">
        <v>600.95000000000005</v>
      </c>
      <c r="CN19" s="813">
        <v>17.084577114427862</v>
      </c>
      <c r="CO19" s="813">
        <v>117.58499999999999</v>
      </c>
      <c r="CP19" s="813">
        <v>1153.42</v>
      </c>
      <c r="CQ19" s="813">
        <v>9.8092443764085573</v>
      </c>
      <c r="CR19" s="813">
        <v>17.084999999999997</v>
      </c>
      <c r="CS19" s="813">
        <v>377.74</v>
      </c>
      <c r="CT19" s="813">
        <v>22.109452736318413</v>
      </c>
      <c r="CU19" s="813">
        <v>15.074999999999999</v>
      </c>
      <c r="CV19" s="813">
        <v>151.5</v>
      </c>
      <c r="CW19" s="813">
        <v>10.049751243781095</v>
      </c>
      <c r="CX19" s="813">
        <v>72.359999999999985</v>
      </c>
      <c r="CY19" s="813">
        <v>878.7</v>
      </c>
      <c r="CZ19" s="813">
        <v>12.143449419568826</v>
      </c>
      <c r="DA19" s="813">
        <v>80.399999999999991</v>
      </c>
      <c r="DB19" s="813">
        <v>735.28</v>
      </c>
      <c r="DC19" s="813">
        <v>9.1452736318407961</v>
      </c>
      <c r="DD19" s="813">
        <v>10.049999999999999</v>
      </c>
      <c r="DE19" s="813">
        <v>67.67</v>
      </c>
      <c r="DF19" s="813">
        <v>6.7333333333333343</v>
      </c>
      <c r="DG19" s="813">
        <v>262.30499999999995</v>
      </c>
      <c r="DH19" s="813">
        <v>3426.93</v>
      </c>
      <c r="DI19" s="813">
        <v>13.064676616915424</v>
      </c>
      <c r="DJ19" s="813">
        <f t="shared" si="8"/>
        <v>791.73899999999981</v>
      </c>
      <c r="DK19" s="813">
        <f t="shared" si="8"/>
        <v>8030.0352999999996</v>
      </c>
      <c r="DL19" s="813">
        <f t="shared" si="9"/>
        <v>10.142275800484757</v>
      </c>
      <c r="DM19" s="813">
        <v>0</v>
      </c>
      <c r="DN19" s="813">
        <v>0</v>
      </c>
      <c r="DO19" s="813"/>
      <c r="DP19" s="813">
        <v>0</v>
      </c>
      <c r="DQ19" s="813">
        <v>0</v>
      </c>
      <c r="DR19" s="813"/>
      <c r="DS19" s="813">
        <v>12.059999999999999</v>
      </c>
      <c r="DT19" s="813">
        <v>109.08</v>
      </c>
      <c r="DU19" s="813">
        <v>9.0447761194029859</v>
      </c>
      <c r="DV19" s="813">
        <v>8.0399999999999991</v>
      </c>
      <c r="DW19" s="813">
        <v>105.04</v>
      </c>
      <c r="DX19" s="813">
        <v>13.064676616915426</v>
      </c>
      <c r="DY19" s="813">
        <v>81.404999999999987</v>
      </c>
      <c r="DZ19" s="813">
        <v>736.29</v>
      </c>
      <c r="EA19" s="813">
        <v>9.0447761194029859</v>
      </c>
      <c r="EB19" s="813">
        <v>7.5374999999999996</v>
      </c>
      <c r="EC19" s="813">
        <v>98.474999999999994</v>
      </c>
      <c r="ED19" s="813">
        <v>13.064676616915422</v>
      </c>
      <c r="EE19" s="813">
        <v>23.114999999999998</v>
      </c>
      <c r="EF19" s="813">
        <v>257.74189999999999</v>
      </c>
      <c r="EG19" s="813">
        <v>11.150417477828251</v>
      </c>
      <c r="EH19" s="813">
        <v>19.094999999999999</v>
      </c>
      <c r="EI19" s="813">
        <v>202</v>
      </c>
      <c r="EJ19" s="813">
        <v>10.578685519769573</v>
      </c>
      <c r="EK19" s="813">
        <v>8.0399999999999991</v>
      </c>
      <c r="EL19" s="813">
        <v>57.57</v>
      </c>
      <c r="EM19" s="813">
        <v>7.1604477611940309</v>
      </c>
      <c r="EN19" s="813">
        <v>19.798499999999997</v>
      </c>
      <c r="EO19" s="813">
        <v>143.21800000000002</v>
      </c>
      <c r="EP19" s="813">
        <v>7.2337803368942115</v>
      </c>
      <c r="EQ19" s="813">
        <v>25.124999999999996</v>
      </c>
      <c r="ER19" s="813">
        <v>277.75</v>
      </c>
      <c r="ES19" s="813">
        <v>11.054726368159205</v>
      </c>
      <c r="ET19" s="813">
        <f t="shared" si="10"/>
        <v>204.21599999999995</v>
      </c>
      <c r="EU19" s="813">
        <f t="shared" si="10"/>
        <v>1987.1649</v>
      </c>
      <c r="EV19" s="813">
        <f t="shared" si="11"/>
        <v>9.7307013162533806</v>
      </c>
      <c r="EW19" s="813">
        <v>28.139999999999997</v>
      </c>
      <c r="EX19" s="813">
        <v>284.82</v>
      </c>
      <c r="EY19" s="813">
        <v>10.121535181236675</v>
      </c>
      <c r="EZ19" s="813">
        <v>50.249999999999993</v>
      </c>
      <c r="FA19" s="813">
        <v>757.5</v>
      </c>
      <c r="FB19" s="813">
        <v>15.074626865671643</v>
      </c>
      <c r="FC19" s="813">
        <v>18.089999999999996</v>
      </c>
      <c r="FD19" s="813">
        <v>99.99</v>
      </c>
      <c r="FE19" s="813">
        <v>5.5273631840796025</v>
      </c>
      <c r="FF19" s="813">
        <v>200.99999999999997</v>
      </c>
      <c r="FG19" s="813">
        <v>2828</v>
      </c>
      <c r="FH19" s="813">
        <v>14.069651741293534</v>
      </c>
      <c r="FI19" s="813">
        <v>6.0299999999999994</v>
      </c>
      <c r="FJ19" s="813">
        <v>74.234999999999999</v>
      </c>
      <c r="FK19" s="813">
        <v>12.310945273631843</v>
      </c>
      <c r="FL19" s="813">
        <v>10.049999999999999</v>
      </c>
      <c r="FM19" s="813">
        <v>40.4</v>
      </c>
      <c r="FN19" s="813">
        <v>4.0199004975124382</v>
      </c>
      <c r="FO19" s="813">
        <v>48.239999999999995</v>
      </c>
      <c r="FP19" s="813">
        <v>348.45</v>
      </c>
      <c r="FQ19" s="813">
        <v>7.2232587064676625</v>
      </c>
      <c r="FR19" s="813">
        <v>25.124999999999996</v>
      </c>
      <c r="FS19" s="813">
        <v>277.75</v>
      </c>
      <c r="FT19" s="813">
        <v>11.054726368159205</v>
      </c>
      <c r="FU19" s="813">
        <v>81.203999999999994</v>
      </c>
      <c r="FV19" s="813">
        <v>1086.76</v>
      </c>
      <c r="FW19" s="813">
        <v>13.383084577114429</v>
      </c>
      <c r="FX19" s="813">
        <v>12.059999999999999</v>
      </c>
      <c r="FY19" s="813">
        <v>72.72</v>
      </c>
      <c r="FZ19" s="813">
        <v>6.0298507462686572</v>
      </c>
      <c r="GA19" s="813">
        <v>30.15</v>
      </c>
      <c r="GB19" s="813">
        <v>334.31</v>
      </c>
      <c r="GC19" s="813">
        <v>11.088225538971809</v>
      </c>
      <c r="GD19" s="813">
        <v>50.249999999999993</v>
      </c>
      <c r="GE19" s="813">
        <v>833.25</v>
      </c>
      <c r="GF19" s="813">
        <v>16.582089552238809</v>
      </c>
      <c r="GG19" s="813">
        <f t="shared" si="12"/>
        <v>560.58899999999994</v>
      </c>
      <c r="GH19" s="813">
        <f t="shared" si="12"/>
        <v>7038.1850000000013</v>
      </c>
      <c r="GI19" s="813">
        <f t="shared" si="13"/>
        <v>12.554982348922298</v>
      </c>
      <c r="GJ19" s="813">
        <v>0</v>
      </c>
      <c r="GK19" s="813">
        <v>0</v>
      </c>
      <c r="GL19" s="813"/>
      <c r="GM19" s="813">
        <v>0</v>
      </c>
      <c r="GN19" s="813">
        <v>0</v>
      </c>
      <c r="GO19" s="813"/>
      <c r="GP19" s="813">
        <v>0</v>
      </c>
      <c r="GQ19" s="813">
        <v>0</v>
      </c>
      <c r="GR19" s="813"/>
      <c r="GS19" s="813">
        <v>0</v>
      </c>
      <c r="GT19" s="813">
        <v>0</v>
      </c>
      <c r="GU19" s="813"/>
      <c r="GV19" s="813">
        <v>3.0149999999999997</v>
      </c>
      <c r="GW19" s="813">
        <v>15.15</v>
      </c>
      <c r="GX19" s="813">
        <v>5.0248756218905477</v>
      </c>
      <c r="GY19" s="813">
        <v>35.174999999999997</v>
      </c>
      <c r="GZ19" s="813">
        <v>282.8</v>
      </c>
      <c r="HA19" s="813">
        <v>8.0398009950248763</v>
      </c>
      <c r="HB19" s="813">
        <v>6.0299999999999994</v>
      </c>
      <c r="HC19" s="813">
        <v>74.234999999999999</v>
      </c>
      <c r="HD19" s="813">
        <v>12.310945273631843</v>
      </c>
      <c r="HE19" s="813">
        <v>3.0149999999999997</v>
      </c>
      <c r="HF19" s="813">
        <v>12.120000000000001</v>
      </c>
      <c r="HG19" s="813">
        <v>4.0199004975124382</v>
      </c>
      <c r="HH19" s="813">
        <v>0</v>
      </c>
      <c r="HI19" s="813">
        <v>0</v>
      </c>
      <c r="HJ19" s="813"/>
      <c r="HK19" s="813">
        <v>15.074999999999999</v>
      </c>
      <c r="HL19" s="813">
        <v>126.25</v>
      </c>
      <c r="HM19" s="813">
        <v>8.3747927031509128</v>
      </c>
      <c r="HN19" s="813">
        <f t="shared" si="14"/>
        <v>62.31</v>
      </c>
      <c r="HO19" s="813">
        <f t="shared" si="2"/>
        <v>510.55500000000001</v>
      </c>
      <c r="HP19" s="813">
        <f t="shared" si="15"/>
        <v>8.1937891189215204</v>
      </c>
      <c r="HQ19" s="813">
        <v>15.074999999999999</v>
      </c>
      <c r="HR19" s="813">
        <v>134.83500000000001</v>
      </c>
      <c r="HS19" s="813">
        <v>8.9442786069651756</v>
      </c>
      <c r="HT19" s="813">
        <v>1.0049999999999999</v>
      </c>
      <c r="HU19" s="813">
        <v>4.04</v>
      </c>
      <c r="HV19" s="813">
        <v>4.0199004975124382</v>
      </c>
      <c r="HW19" s="813">
        <v>5.0249999999999995</v>
      </c>
      <c r="HX19" s="813">
        <v>25.25</v>
      </c>
      <c r="HY19" s="813">
        <v>5.0248756218905477</v>
      </c>
      <c r="HZ19" s="813">
        <v>1.7084999999999997</v>
      </c>
      <c r="IA19" s="813">
        <v>25.754999999999999</v>
      </c>
      <c r="IB19" s="813">
        <v>15.074626865671643</v>
      </c>
      <c r="IC19" s="813">
        <v>2.0099999999999998</v>
      </c>
      <c r="ID19" s="813">
        <v>12.120000000000001</v>
      </c>
      <c r="IE19" s="813">
        <v>6.0298507462686581</v>
      </c>
      <c r="IF19" s="813">
        <v>15.074999999999999</v>
      </c>
      <c r="IG19" s="813">
        <v>131.30000000000001</v>
      </c>
      <c r="IH19" s="813">
        <v>8.7097844112769494</v>
      </c>
      <c r="II19" s="813">
        <v>11.055</v>
      </c>
      <c r="IJ19" s="813">
        <v>99.99</v>
      </c>
      <c r="IK19" s="813">
        <v>9.0447761194029841</v>
      </c>
      <c r="IL19" s="813">
        <v>417.07499999999993</v>
      </c>
      <c r="IM19" s="813">
        <v>7878</v>
      </c>
      <c r="IN19" s="813">
        <v>18.888689084696999</v>
      </c>
      <c r="IO19" s="813">
        <v>35.174999999999997</v>
      </c>
      <c r="IP19" s="813">
        <v>282.8</v>
      </c>
      <c r="IQ19" s="813">
        <v>8.0398009950248763</v>
      </c>
      <c r="IR19" s="813">
        <f t="shared" si="16"/>
        <v>503.20349999999996</v>
      </c>
      <c r="IS19" s="813">
        <f t="shared" si="16"/>
        <v>8594.09</v>
      </c>
      <c r="IT19" s="813">
        <f t="shared" si="17"/>
        <v>17.078756407695895</v>
      </c>
      <c r="IU19" s="813">
        <f t="shared" si="3"/>
        <v>4533.5549999999985</v>
      </c>
      <c r="IV19" s="813">
        <f t="shared" si="3"/>
        <v>41214.443800000008</v>
      </c>
      <c r="IW19" s="813">
        <f t="shared" si="18"/>
        <v>9.0909769044381328</v>
      </c>
    </row>
    <row r="20" spans="1:264" ht="15.75">
      <c r="A20" s="482">
        <v>17</v>
      </c>
      <c r="B20" s="483" t="s">
        <v>572</v>
      </c>
      <c r="C20" s="813">
        <v>2.0099999999999998</v>
      </c>
      <c r="D20" s="813">
        <v>20.2</v>
      </c>
      <c r="E20" s="813">
        <v>10.049751243781095</v>
      </c>
      <c r="F20" s="813">
        <v>24.119999999999997</v>
      </c>
      <c r="G20" s="813">
        <v>145.44</v>
      </c>
      <c r="H20" s="813">
        <v>6.0298507462686572</v>
      </c>
      <c r="I20" s="813">
        <v>6.0299999999999994</v>
      </c>
      <c r="J20" s="813">
        <v>30.3</v>
      </c>
      <c r="K20" s="813">
        <v>5.0248756218905477</v>
      </c>
      <c r="L20" s="813">
        <v>0</v>
      </c>
      <c r="M20" s="813">
        <v>0</v>
      </c>
      <c r="N20" s="813"/>
      <c r="O20" s="813">
        <v>0</v>
      </c>
      <c r="P20" s="813">
        <v>0</v>
      </c>
      <c r="Q20" s="813"/>
      <c r="R20" s="813">
        <v>30.15</v>
      </c>
      <c r="S20" s="813">
        <v>393.9</v>
      </c>
      <c r="T20" s="813">
        <v>13.064676616915422</v>
      </c>
      <c r="U20" s="813">
        <v>52.259999999999991</v>
      </c>
      <c r="V20" s="813">
        <v>515.1</v>
      </c>
      <c r="W20" s="813">
        <v>9.8564867967853065</v>
      </c>
      <c r="X20" s="813">
        <v>6.0299999999999994</v>
      </c>
      <c r="Y20" s="813">
        <v>20.2</v>
      </c>
      <c r="Z20" s="813">
        <v>3.3499170812603651</v>
      </c>
      <c r="AA20" s="813">
        <v>251.24999999999997</v>
      </c>
      <c r="AB20" s="813">
        <v>1767.5</v>
      </c>
      <c r="AC20" s="813">
        <v>7.0348258706467668</v>
      </c>
      <c r="AD20" s="813">
        <v>11.055</v>
      </c>
      <c r="AE20" s="813">
        <v>79.992000000000004</v>
      </c>
      <c r="AF20" s="813">
        <v>7.2358208955223891</v>
      </c>
      <c r="AG20" s="813">
        <v>8.0399999999999991</v>
      </c>
      <c r="AH20" s="813">
        <v>40.4</v>
      </c>
      <c r="AI20" s="813">
        <v>5.0248756218905477</v>
      </c>
      <c r="AJ20" s="813">
        <v>158.79</v>
      </c>
      <c r="AK20" s="813">
        <v>877.69</v>
      </c>
      <c r="AL20" s="813">
        <v>5.5273631840796025</v>
      </c>
      <c r="AM20" s="813">
        <v>60.3</v>
      </c>
      <c r="AN20" s="813">
        <v>606</v>
      </c>
      <c r="AO20" s="813">
        <v>10.049751243781095</v>
      </c>
      <c r="AP20" s="813">
        <v>5.0249999999999995</v>
      </c>
      <c r="AQ20" s="813">
        <v>20.2</v>
      </c>
      <c r="AR20" s="813">
        <v>4.0199004975124382</v>
      </c>
      <c r="AS20" s="813">
        <f t="shared" si="4"/>
        <v>615.05999999999995</v>
      </c>
      <c r="AT20" s="813">
        <f t="shared" si="4"/>
        <v>4516.9220000000005</v>
      </c>
      <c r="AU20" s="813">
        <f t="shared" si="5"/>
        <v>7.3438721425551989</v>
      </c>
      <c r="AV20" s="813">
        <v>200.99999999999997</v>
      </c>
      <c r="AW20" s="813">
        <v>1616</v>
      </c>
      <c r="AX20" s="813">
        <v>8.0398009950248763</v>
      </c>
      <c r="AY20" s="813">
        <v>20.099999999999998</v>
      </c>
      <c r="AZ20" s="813">
        <v>175.74</v>
      </c>
      <c r="BA20" s="813">
        <v>8.7432835820895534</v>
      </c>
      <c r="BB20" s="813">
        <v>236.17499999999998</v>
      </c>
      <c r="BC20" s="813">
        <v>1740.8865000000001</v>
      </c>
      <c r="BD20" s="813">
        <v>7.3711718005716111</v>
      </c>
      <c r="BE20" s="813">
        <v>150.74999999999997</v>
      </c>
      <c r="BF20" s="813">
        <v>1530.15</v>
      </c>
      <c r="BG20" s="813">
        <v>10.150248756218907</v>
      </c>
      <c r="BH20" s="813">
        <v>125.62499999999999</v>
      </c>
      <c r="BI20" s="813">
        <v>404</v>
      </c>
      <c r="BJ20" s="813">
        <v>3.2159203980099504</v>
      </c>
      <c r="BK20" s="813">
        <v>45.224999999999994</v>
      </c>
      <c r="BL20" s="813">
        <v>90.9</v>
      </c>
      <c r="BM20" s="813">
        <v>2.0099502487562191</v>
      </c>
      <c r="BN20" s="813">
        <v>125.62499999999999</v>
      </c>
      <c r="BO20" s="813">
        <v>1515</v>
      </c>
      <c r="BP20" s="813">
        <v>12.059701492537314</v>
      </c>
      <c r="BQ20" s="813">
        <v>0</v>
      </c>
      <c r="BR20" s="813">
        <v>0</v>
      </c>
      <c r="BS20" s="813"/>
      <c r="BT20" s="813">
        <f t="shared" si="6"/>
        <v>904.5</v>
      </c>
      <c r="BU20" s="813">
        <f t="shared" si="1"/>
        <v>7072.6764999999996</v>
      </c>
      <c r="BV20" s="813">
        <f t="shared" si="7"/>
        <v>7.8194322830292977</v>
      </c>
      <c r="BW20" s="813">
        <v>21.104999999999997</v>
      </c>
      <c r="BX20" s="813">
        <v>106.05</v>
      </c>
      <c r="BY20" s="813">
        <v>5.0248756218905477</v>
      </c>
      <c r="BZ20" s="813">
        <v>13.064999999999998</v>
      </c>
      <c r="CA20" s="813">
        <v>27.27</v>
      </c>
      <c r="CB20" s="813">
        <v>2.0872560275545355</v>
      </c>
      <c r="CC20" s="813">
        <v>5.0249999999999995</v>
      </c>
      <c r="CD20" s="813">
        <v>30.3</v>
      </c>
      <c r="CE20" s="813">
        <v>6.0298507462686572</v>
      </c>
      <c r="CF20" s="813">
        <v>26.290799999999997</v>
      </c>
      <c r="CG20" s="813">
        <v>226.78539999999998</v>
      </c>
      <c r="CH20" s="813">
        <v>8.6260364842454393</v>
      </c>
      <c r="CI20" s="813">
        <v>11.055</v>
      </c>
      <c r="CJ20" s="813">
        <v>77.77</v>
      </c>
      <c r="CK20" s="813">
        <v>7.0348258706467659</v>
      </c>
      <c r="CL20" s="813">
        <v>40.199999999999996</v>
      </c>
      <c r="CM20" s="813">
        <v>727.2</v>
      </c>
      <c r="CN20" s="813">
        <v>18.089552238805972</v>
      </c>
      <c r="CO20" s="813">
        <v>0</v>
      </c>
      <c r="CP20" s="813">
        <v>0</v>
      </c>
      <c r="CQ20" s="813"/>
      <c r="CR20" s="813">
        <v>3.0149999999999997</v>
      </c>
      <c r="CS20" s="813">
        <v>30.3</v>
      </c>
      <c r="CT20" s="813">
        <v>10.049751243781095</v>
      </c>
      <c r="CU20" s="813">
        <v>25.124999999999996</v>
      </c>
      <c r="CV20" s="813">
        <v>252.5</v>
      </c>
      <c r="CW20" s="813">
        <v>10.049751243781095</v>
      </c>
      <c r="CX20" s="813">
        <v>66.33</v>
      </c>
      <c r="CY20" s="813">
        <v>633.27</v>
      </c>
      <c r="CZ20" s="813">
        <v>9.5472636815920406</v>
      </c>
      <c r="DA20" s="813">
        <v>28.139999999999997</v>
      </c>
      <c r="DB20" s="813">
        <v>230.482</v>
      </c>
      <c r="DC20" s="813">
        <v>8.1905472636815926</v>
      </c>
      <c r="DD20" s="813">
        <v>11.055</v>
      </c>
      <c r="DE20" s="813">
        <v>68.680000000000007</v>
      </c>
      <c r="DF20" s="813">
        <v>6.2125734961555867</v>
      </c>
      <c r="DG20" s="813">
        <v>103.51499999999999</v>
      </c>
      <c r="DH20" s="813">
        <v>832.24</v>
      </c>
      <c r="DI20" s="813">
        <v>8.0398009950248763</v>
      </c>
      <c r="DJ20" s="813">
        <f t="shared" si="8"/>
        <v>353.92079999999993</v>
      </c>
      <c r="DK20" s="813">
        <f t="shared" si="8"/>
        <v>3242.8473999999997</v>
      </c>
      <c r="DL20" s="813">
        <f t="shared" si="9"/>
        <v>9.1626358213476014</v>
      </c>
      <c r="DM20" s="813">
        <v>0</v>
      </c>
      <c r="DN20" s="813">
        <v>0</v>
      </c>
      <c r="DO20" s="813"/>
      <c r="DP20" s="813">
        <v>0</v>
      </c>
      <c r="DQ20" s="813">
        <v>0</v>
      </c>
      <c r="DR20" s="813"/>
      <c r="DS20" s="813">
        <v>14.069999999999999</v>
      </c>
      <c r="DT20" s="813">
        <v>113.12</v>
      </c>
      <c r="DU20" s="813">
        <v>8.0398009950248763</v>
      </c>
      <c r="DV20" s="813">
        <v>100.49999999999999</v>
      </c>
      <c r="DW20" s="813">
        <v>873.65</v>
      </c>
      <c r="DX20" s="813">
        <v>8.6930348258706474</v>
      </c>
      <c r="DY20" s="813">
        <v>32.159999999999997</v>
      </c>
      <c r="DZ20" s="813">
        <v>290.88</v>
      </c>
      <c r="EA20" s="813">
        <v>9.0447761194029859</v>
      </c>
      <c r="EB20" s="813">
        <v>156.07649999999998</v>
      </c>
      <c r="EC20" s="813">
        <v>2039.0890000000002</v>
      </c>
      <c r="ED20" s="813">
        <v>13.064676616915426</v>
      </c>
      <c r="EE20" s="813">
        <v>23.617499999999996</v>
      </c>
      <c r="EF20" s="813">
        <v>248.70240000000001</v>
      </c>
      <c r="EG20" s="813">
        <v>10.530428707526202</v>
      </c>
      <c r="EH20" s="813">
        <v>54.269999999999996</v>
      </c>
      <c r="EI20" s="813">
        <v>535.29999999999995</v>
      </c>
      <c r="EJ20" s="813">
        <v>9.8636447392666291</v>
      </c>
      <c r="EK20" s="813">
        <v>28.139999999999997</v>
      </c>
      <c r="EL20" s="813">
        <v>255.53</v>
      </c>
      <c r="EM20" s="813">
        <v>9.0806680881307749</v>
      </c>
      <c r="EN20" s="813">
        <v>10.049999999999999</v>
      </c>
      <c r="EO20" s="813">
        <v>57.367999999999995</v>
      </c>
      <c r="EP20" s="813">
        <v>5.708258706467662</v>
      </c>
      <c r="EQ20" s="813">
        <v>77.887499999999989</v>
      </c>
      <c r="ER20" s="813">
        <v>939.3</v>
      </c>
      <c r="ES20" s="813">
        <v>12.059701492537314</v>
      </c>
      <c r="ET20" s="813">
        <f t="shared" si="10"/>
        <v>496.77149999999989</v>
      </c>
      <c r="EU20" s="813">
        <f t="shared" si="10"/>
        <v>5352.9394000000011</v>
      </c>
      <c r="EV20" s="813">
        <f t="shared" si="11"/>
        <v>10.775455918868136</v>
      </c>
      <c r="EW20" s="813">
        <v>412.04999999999995</v>
      </c>
      <c r="EX20" s="813">
        <v>428.24</v>
      </c>
      <c r="EY20" s="813">
        <v>1.039291348137362</v>
      </c>
      <c r="EZ20" s="813">
        <v>120.6</v>
      </c>
      <c r="FA20" s="813">
        <v>1818</v>
      </c>
      <c r="FB20" s="813">
        <v>15.074626865671643</v>
      </c>
      <c r="FC20" s="813">
        <v>190.95</v>
      </c>
      <c r="FD20" s="813">
        <v>2014.95</v>
      </c>
      <c r="FE20" s="813">
        <v>10.55223880597015</v>
      </c>
      <c r="FF20" s="813">
        <v>200.99999999999997</v>
      </c>
      <c r="FG20" s="813">
        <v>2727</v>
      </c>
      <c r="FH20" s="813">
        <v>13.567164179104479</v>
      </c>
      <c r="FI20" s="813">
        <v>15.577499999999999</v>
      </c>
      <c r="FJ20" s="813">
        <v>185.84</v>
      </c>
      <c r="FK20" s="813">
        <v>11.93002728294014</v>
      </c>
      <c r="FL20" s="813">
        <v>15.074999999999999</v>
      </c>
      <c r="FM20" s="813">
        <v>60.6</v>
      </c>
      <c r="FN20" s="813">
        <v>4.0199004975124382</v>
      </c>
      <c r="FO20" s="813">
        <v>190.95</v>
      </c>
      <c r="FP20" s="813">
        <v>1464.5</v>
      </c>
      <c r="FQ20" s="813">
        <v>7.6695470018329406</v>
      </c>
      <c r="FR20" s="813">
        <v>77.887499999999989</v>
      </c>
      <c r="FS20" s="813">
        <v>939.3</v>
      </c>
      <c r="FT20" s="813">
        <v>12.059701492537314</v>
      </c>
      <c r="FU20" s="813">
        <v>20.300999999999998</v>
      </c>
      <c r="FV20" s="813">
        <v>270.68</v>
      </c>
      <c r="FW20" s="813">
        <v>13.333333333333334</v>
      </c>
      <c r="FX20" s="813">
        <v>35.677499999999995</v>
      </c>
      <c r="FY20" s="813">
        <v>147.46</v>
      </c>
      <c r="FZ20" s="813">
        <v>4.1331371312451832</v>
      </c>
      <c r="GA20" s="813">
        <v>24.119999999999997</v>
      </c>
      <c r="GB20" s="813">
        <v>233.31</v>
      </c>
      <c r="GC20" s="813">
        <v>9.6728855721393039</v>
      </c>
      <c r="GD20" s="813">
        <v>72.359999999999985</v>
      </c>
      <c r="GE20" s="813">
        <v>1108.98</v>
      </c>
      <c r="GF20" s="813">
        <v>15.325870646766173</v>
      </c>
      <c r="GG20" s="813">
        <f t="shared" si="12"/>
        <v>1376.5484999999996</v>
      </c>
      <c r="GH20" s="813">
        <f t="shared" si="12"/>
        <v>11398.859999999999</v>
      </c>
      <c r="GI20" s="813">
        <f t="shared" si="13"/>
        <v>8.2807543649933155</v>
      </c>
      <c r="GJ20" s="813">
        <v>5.0249999999999995</v>
      </c>
      <c r="GK20" s="813">
        <v>50.5</v>
      </c>
      <c r="GL20" s="813">
        <v>10.049751243781095</v>
      </c>
      <c r="GM20" s="813">
        <v>0</v>
      </c>
      <c r="GN20" s="813">
        <v>0</v>
      </c>
      <c r="GO20" s="813"/>
      <c r="GP20" s="813">
        <v>0</v>
      </c>
      <c r="GQ20" s="813">
        <v>0</v>
      </c>
      <c r="GR20" s="813"/>
      <c r="GS20" s="813">
        <v>0</v>
      </c>
      <c r="GT20" s="813">
        <v>0</v>
      </c>
      <c r="GU20" s="813"/>
      <c r="GV20" s="813">
        <v>40.199999999999996</v>
      </c>
      <c r="GW20" s="813">
        <v>28.28</v>
      </c>
      <c r="GX20" s="813">
        <v>0.7034825870646767</v>
      </c>
      <c r="GY20" s="813">
        <v>115.57499999999999</v>
      </c>
      <c r="GZ20" s="813">
        <v>110.09</v>
      </c>
      <c r="HA20" s="813">
        <v>0.95254163962794736</v>
      </c>
      <c r="HB20" s="813">
        <v>15.577499999999999</v>
      </c>
      <c r="HC20" s="813">
        <v>185.84</v>
      </c>
      <c r="HD20" s="813">
        <v>11.93002728294014</v>
      </c>
      <c r="HE20" s="813">
        <v>28.139999999999997</v>
      </c>
      <c r="HF20" s="813">
        <v>122.21000000000001</v>
      </c>
      <c r="HG20" s="813">
        <v>4.3429282160625453</v>
      </c>
      <c r="HH20" s="813">
        <v>28.139999999999997</v>
      </c>
      <c r="HI20" s="813">
        <v>299.97000000000003</v>
      </c>
      <c r="HJ20" s="813">
        <v>10.659914712153521</v>
      </c>
      <c r="HK20" s="813">
        <v>65.324999999999989</v>
      </c>
      <c r="HL20" s="813">
        <v>919.1</v>
      </c>
      <c r="HM20" s="813">
        <v>14.069651741293535</v>
      </c>
      <c r="HN20" s="813">
        <f t="shared" si="14"/>
        <v>297.98249999999996</v>
      </c>
      <c r="HO20" s="813">
        <f t="shared" si="2"/>
        <v>1715.9900000000002</v>
      </c>
      <c r="HP20" s="813">
        <f t="shared" si="15"/>
        <v>5.7586938830300456</v>
      </c>
      <c r="HQ20" s="813">
        <v>25.124999999999996</v>
      </c>
      <c r="HR20" s="813">
        <v>227.25</v>
      </c>
      <c r="HS20" s="813">
        <v>9.0447761194029859</v>
      </c>
      <c r="HT20" s="813">
        <v>5.0249999999999995</v>
      </c>
      <c r="HU20" s="813">
        <v>40.4</v>
      </c>
      <c r="HV20" s="813">
        <v>8.0398009950248763</v>
      </c>
      <c r="HW20" s="813">
        <v>20.099999999999998</v>
      </c>
      <c r="HX20" s="813">
        <v>141.4</v>
      </c>
      <c r="HY20" s="813">
        <v>7.0348258706467668</v>
      </c>
      <c r="HZ20" s="813">
        <v>1.0049999999999999</v>
      </c>
      <c r="IA20" s="813">
        <v>18.18</v>
      </c>
      <c r="IB20" s="813">
        <v>18.089552238805972</v>
      </c>
      <c r="IC20" s="813">
        <v>130.64999999999998</v>
      </c>
      <c r="ID20" s="813">
        <v>787.8</v>
      </c>
      <c r="IE20" s="813">
        <v>6.0298507462686572</v>
      </c>
      <c r="IF20" s="813">
        <v>17.084999999999997</v>
      </c>
      <c r="IG20" s="813">
        <v>154.53</v>
      </c>
      <c r="IH20" s="813">
        <v>9.0447761194029859</v>
      </c>
      <c r="II20" s="813">
        <v>10.049999999999999</v>
      </c>
      <c r="IJ20" s="813">
        <v>50.5</v>
      </c>
      <c r="IK20" s="813">
        <v>5.0248756218905477</v>
      </c>
      <c r="IL20" s="813">
        <v>256.27499999999998</v>
      </c>
      <c r="IM20" s="813">
        <v>3787.5</v>
      </c>
      <c r="IN20" s="813">
        <v>14.779045946736906</v>
      </c>
      <c r="IO20" s="813">
        <v>20.099999999999998</v>
      </c>
      <c r="IP20" s="813">
        <v>101</v>
      </c>
      <c r="IQ20" s="813">
        <v>5.0248756218905477</v>
      </c>
      <c r="IR20" s="813">
        <f t="shared" si="16"/>
        <v>485.41499999999996</v>
      </c>
      <c r="IS20" s="813">
        <f t="shared" si="16"/>
        <v>5308.5599999999995</v>
      </c>
      <c r="IT20" s="813">
        <f t="shared" si="17"/>
        <v>10.936126819319551</v>
      </c>
      <c r="IU20" s="813">
        <f t="shared" si="3"/>
        <v>4530.1982999999991</v>
      </c>
      <c r="IV20" s="813">
        <f t="shared" si="3"/>
        <v>38608.795299999998</v>
      </c>
      <c r="IW20" s="813">
        <f t="shared" si="18"/>
        <v>8.5225397969885783</v>
      </c>
    </row>
    <row r="21" spans="1:264" ht="15.75">
      <c r="A21" s="482">
        <v>18</v>
      </c>
      <c r="B21" s="483" t="s">
        <v>573</v>
      </c>
      <c r="C21" s="813">
        <v>28.139999999999997</v>
      </c>
      <c r="D21" s="813">
        <v>282.8</v>
      </c>
      <c r="E21" s="813">
        <v>10.049751243781095</v>
      </c>
      <c r="F21" s="813">
        <v>9.0449999999999982</v>
      </c>
      <c r="G21" s="813">
        <v>45.45</v>
      </c>
      <c r="H21" s="813">
        <v>5.0248756218905486</v>
      </c>
      <c r="I21" s="813">
        <v>16.079999999999998</v>
      </c>
      <c r="J21" s="813">
        <v>80.8</v>
      </c>
      <c r="K21" s="813">
        <v>5.0248756218905477</v>
      </c>
      <c r="L21" s="813">
        <v>0</v>
      </c>
      <c r="M21" s="813">
        <v>0</v>
      </c>
      <c r="N21" s="813"/>
      <c r="O21" s="813">
        <v>0</v>
      </c>
      <c r="P21" s="813">
        <v>0</v>
      </c>
      <c r="Q21" s="813"/>
      <c r="R21" s="813">
        <v>0</v>
      </c>
      <c r="S21" s="813">
        <v>0</v>
      </c>
      <c r="T21" s="813"/>
      <c r="U21" s="813">
        <v>0</v>
      </c>
      <c r="V21" s="813">
        <v>0</v>
      </c>
      <c r="W21" s="813"/>
      <c r="X21" s="813">
        <v>70.349999999999994</v>
      </c>
      <c r="Y21" s="813">
        <v>292.89999999999998</v>
      </c>
      <c r="Z21" s="813">
        <v>4.1634683724235959</v>
      </c>
      <c r="AA21" s="813">
        <v>160.79999999999998</v>
      </c>
      <c r="AB21" s="813">
        <v>1131.2</v>
      </c>
      <c r="AC21" s="813">
        <v>7.0348258706467668</v>
      </c>
      <c r="AD21" s="813">
        <v>0</v>
      </c>
      <c r="AE21" s="813">
        <v>0</v>
      </c>
      <c r="AF21" s="813"/>
      <c r="AG21" s="813">
        <v>0</v>
      </c>
      <c r="AH21" s="813">
        <v>0</v>
      </c>
      <c r="AI21" s="813"/>
      <c r="AJ21" s="813">
        <v>0</v>
      </c>
      <c r="AK21" s="813">
        <v>0</v>
      </c>
      <c r="AL21" s="813"/>
      <c r="AM21" s="813">
        <v>276.37499999999994</v>
      </c>
      <c r="AN21" s="813">
        <v>2082.62</v>
      </c>
      <c r="AO21" s="813">
        <v>7.5354862053369525</v>
      </c>
      <c r="AP21" s="813">
        <v>40.199999999999996</v>
      </c>
      <c r="AQ21" s="813">
        <v>404</v>
      </c>
      <c r="AR21" s="813">
        <v>10.049751243781095</v>
      </c>
      <c r="AS21" s="813">
        <f t="shared" si="4"/>
        <v>600.99</v>
      </c>
      <c r="AT21" s="813">
        <f t="shared" si="4"/>
        <v>4319.7700000000004</v>
      </c>
      <c r="AU21" s="813">
        <f t="shared" si="5"/>
        <v>7.1877568678347403</v>
      </c>
      <c r="AV21" s="813">
        <v>0</v>
      </c>
      <c r="AW21" s="813">
        <v>0</v>
      </c>
      <c r="AX21" s="813"/>
      <c r="AY21" s="813">
        <v>40.199999999999996</v>
      </c>
      <c r="AZ21" s="813">
        <v>290.88</v>
      </c>
      <c r="BA21" s="813">
        <v>7.2358208955223891</v>
      </c>
      <c r="BB21" s="813">
        <v>0</v>
      </c>
      <c r="BC21" s="813">
        <v>0</v>
      </c>
      <c r="BD21" s="813"/>
      <c r="BE21" s="813">
        <v>0</v>
      </c>
      <c r="BF21" s="813">
        <v>0</v>
      </c>
      <c r="BG21" s="813"/>
      <c r="BH21" s="813">
        <v>170.85</v>
      </c>
      <c r="BI21" s="813">
        <v>1030.2</v>
      </c>
      <c r="BJ21" s="813">
        <v>6.0298507462686572</v>
      </c>
      <c r="BK21" s="813">
        <v>0</v>
      </c>
      <c r="BL21" s="813">
        <v>0</v>
      </c>
      <c r="BM21" s="813"/>
      <c r="BN21" s="813">
        <v>0</v>
      </c>
      <c r="BO21" s="813">
        <v>0</v>
      </c>
      <c r="BP21" s="813"/>
      <c r="BQ21" s="813">
        <v>30.15</v>
      </c>
      <c r="BR21" s="813">
        <v>242.4</v>
      </c>
      <c r="BS21" s="813">
        <v>8.0398009950248763</v>
      </c>
      <c r="BT21" s="813">
        <f t="shared" si="6"/>
        <v>241.2</v>
      </c>
      <c r="BU21" s="813">
        <f t="shared" si="1"/>
        <v>1563.48</v>
      </c>
      <c r="BV21" s="813">
        <f t="shared" si="7"/>
        <v>6.482089552238806</v>
      </c>
      <c r="BW21" s="813">
        <v>45.224999999999994</v>
      </c>
      <c r="BX21" s="813">
        <v>409.05</v>
      </c>
      <c r="BY21" s="813">
        <v>9.0447761194029859</v>
      </c>
      <c r="BZ21" s="813">
        <v>3.0149999999999997</v>
      </c>
      <c r="CA21" s="813">
        <v>12.120000000000001</v>
      </c>
      <c r="CB21" s="813">
        <v>4.0199004975124382</v>
      </c>
      <c r="CC21" s="813">
        <v>0</v>
      </c>
      <c r="CD21" s="813">
        <v>0</v>
      </c>
      <c r="CE21" s="813"/>
      <c r="CF21" s="813">
        <v>0</v>
      </c>
      <c r="CG21" s="813">
        <v>0</v>
      </c>
      <c r="CH21" s="813"/>
      <c r="CI21" s="813">
        <v>0</v>
      </c>
      <c r="CJ21" s="813">
        <v>0</v>
      </c>
      <c r="CK21" s="813"/>
      <c r="CL21" s="813">
        <v>40.199999999999996</v>
      </c>
      <c r="CM21" s="813">
        <v>727.2</v>
      </c>
      <c r="CN21" s="813">
        <v>18.089552238805972</v>
      </c>
      <c r="CO21" s="813">
        <v>0</v>
      </c>
      <c r="CP21" s="813">
        <v>0</v>
      </c>
      <c r="CQ21" s="813"/>
      <c r="CR21" s="813">
        <v>0</v>
      </c>
      <c r="CS21" s="813">
        <v>0</v>
      </c>
      <c r="CT21" s="813"/>
      <c r="CU21" s="813">
        <v>15.074999999999999</v>
      </c>
      <c r="CV21" s="813">
        <v>151.5</v>
      </c>
      <c r="CW21" s="813">
        <v>10.049751243781095</v>
      </c>
      <c r="CX21" s="813">
        <v>15.074999999999999</v>
      </c>
      <c r="CY21" s="813">
        <v>153.52000000000001</v>
      </c>
      <c r="CZ21" s="813">
        <v>10.18374792703151</v>
      </c>
      <c r="DA21" s="813">
        <v>0</v>
      </c>
      <c r="DB21" s="813">
        <v>0</v>
      </c>
      <c r="DC21" s="813"/>
      <c r="DD21" s="813">
        <v>0</v>
      </c>
      <c r="DE21" s="813">
        <v>0</v>
      </c>
      <c r="DF21" s="813"/>
      <c r="DG21" s="813">
        <v>110.54999999999998</v>
      </c>
      <c r="DH21" s="813">
        <v>944.35</v>
      </c>
      <c r="DI21" s="813">
        <v>8.5422885572139311</v>
      </c>
      <c r="DJ21" s="813">
        <f t="shared" si="8"/>
        <v>229.14</v>
      </c>
      <c r="DK21" s="813">
        <f t="shared" si="8"/>
        <v>2397.7400000000002</v>
      </c>
      <c r="DL21" s="813">
        <f t="shared" si="9"/>
        <v>10.464083093305405</v>
      </c>
      <c r="DM21" s="813">
        <v>0</v>
      </c>
      <c r="DN21" s="813">
        <v>0</v>
      </c>
      <c r="DO21" s="813"/>
      <c r="DP21" s="813">
        <v>0</v>
      </c>
      <c r="DQ21" s="813">
        <v>0</v>
      </c>
      <c r="DR21" s="813"/>
      <c r="DS21" s="813">
        <v>12.059999999999999</v>
      </c>
      <c r="DT21" s="813">
        <v>96.960000000000008</v>
      </c>
      <c r="DU21" s="813">
        <v>8.0398009950248763</v>
      </c>
      <c r="DV21" s="813">
        <v>70.349999999999994</v>
      </c>
      <c r="DW21" s="813">
        <v>596.40499999999997</v>
      </c>
      <c r="DX21" s="813">
        <v>8.4776830135039098</v>
      </c>
      <c r="DY21" s="813">
        <v>0</v>
      </c>
      <c r="DZ21" s="813">
        <v>0</v>
      </c>
      <c r="EA21" s="813"/>
      <c r="EB21" s="813">
        <v>0</v>
      </c>
      <c r="EC21" s="813">
        <v>0</v>
      </c>
      <c r="ED21" s="813"/>
      <c r="EE21" s="813">
        <v>5.7284999999999995</v>
      </c>
      <c r="EF21" s="813">
        <v>31.087800000000001</v>
      </c>
      <c r="EG21" s="813">
        <v>5.4268656716417913</v>
      </c>
      <c r="EH21" s="813">
        <v>9.0449999999999982</v>
      </c>
      <c r="EI21" s="813">
        <v>78.78</v>
      </c>
      <c r="EJ21" s="813">
        <v>8.7097844112769511</v>
      </c>
      <c r="EK21" s="813">
        <v>2.0099999999999998</v>
      </c>
      <c r="EL21" s="813">
        <v>23.23</v>
      </c>
      <c r="EM21" s="813">
        <v>11.55721393034826</v>
      </c>
      <c r="EN21" s="813">
        <v>143.71499999999997</v>
      </c>
      <c r="EO21" s="813">
        <v>161.80199999999999</v>
      </c>
      <c r="EP21" s="813">
        <v>1.1258532512263857</v>
      </c>
      <c r="EQ21" s="813">
        <v>2.5124999999999997</v>
      </c>
      <c r="ER21" s="813">
        <v>22.725000000000001</v>
      </c>
      <c r="ES21" s="813">
        <v>9.0447761194029859</v>
      </c>
      <c r="ET21" s="813">
        <f t="shared" si="10"/>
        <v>245.42099999999996</v>
      </c>
      <c r="EU21" s="813">
        <f t="shared" si="10"/>
        <v>1010.9898000000001</v>
      </c>
      <c r="EV21" s="813">
        <f t="shared" si="11"/>
        <v>4.1194103194103207</v>
      </c>
      <c r="EW21" s="813">
        <v>0</v>
      </c>
      <c r="EX21" s="813">
        <v>0</v>
      </c>
      <c r="EY21" s="813"/>
      <c r="EZ21" s="813">
        <v>50.249999999999993</v>
      </c>
      <c r="FA21" s="813">
        <v>303</v>
      </c>
      <c r="FB21" s="813">
        <v>6.0298507462686572</v>
      </c>
      <c r="FC21" s="813">
        <v>18.089999999999996</v>
      </c>
      <c r="FD21" s="813">
        <v>90.9</v>
      </c>
      <c r="FE21" s="813">
        <v>5.0248756218905486</v>
      </c>
      <c r="FF21" s="813">
        <v>0</v>
      </c>
      <c r="FG21" s="813">
        <v>0</v>
      </c>
      <c r="FH21" s="813"/>
      <c r="FI21" s="813">
        <v>0</v>
      </c>
      <c r="FJ21" s="813">
        <v>0</v>
      </c>
      <c r="FK21" s="813"/>
      <c r="FL21" s="813">
        <v>1.0049999999999999</v>
      </c>
      <c r="FM21" s="813">
        <v>4.04</v>
      </c>
      <c r="FN21" s="813">
        <v>4.0199004975124382</v>
      </c>
      <c r="FO21" s="813">
        <v>50.249999999999993</v>
      </c>
      <c r="FP21" s="813">
        <v>323.2</v>
      </c>
      <c r="FQ21" s="813">
        <v>6.4318407960199009</v>
      </c>
      <c r="FR21" s="813">
        <v>2.5124999999999997</v>
      </c>
      <c r="FS21" s="813">
        <v>22.725000000000001</v>
      </c>
      <c r="FT21" s="813">
        <v>9.0447761194029859</v>
      </c>
      <c r="FU21" s="813">
        <v>0</v>
      </c>
      <c r="FV21" s="813">
        <v>0</v>
      </c>
      <c r="FW21" s="813"/>
      <c r="FX21" s="813">
        <v>0</v>
      </c>
      <c r="FY21" s="813">
        <v>0</v>
      </c>
      <c r="FZ21" s="813"/>
      <c r="GA21" s="813">
        <v>20.099999999999998</v>
      </c>
      <c r="GB21" s="813">
        <v>104.03</v>
      </c>
      <c r="GC21" s="813">
        <v>5.175621890547264</v>
      </c>
      <c r="GD21" s="813">
        <v>0</v>
      </c>
      <c r="GE21" s="813">
        <v>0</v>
      </c>
      <c r="GF21" s="813"/>
      <c r="GG21" s="813">
        <f t="shared" si="12"/>
        <v>142.20749999999998</v>
      </c>
      <c r="GH21" s="813">
        <f t="shared" si="12"/>
        <v>847.89499999999998</v>
      </c>
      <c r="GI21" s="813">
        <f t="shared" si="13"/>
        <v>5.9623789181301978</v>
      </c>
      <c r="GJ21" s="813">
        <v>200.99999999999997</v>
      </c>
      <c r="GK21" s="813">
        <v>1616</v>
      </c>
      <c r="GL21" s="813">
        <v>8.0398009950248763</v>
      </c>
      <c r="GM21" s="813">
        <v>0</v>
      </c>
      <c r="GN21" s="813">
        <v>0</v>
      </c>
      <c r="GO21" s="813"/>
      <c r="GP21" s="813">
        <v>5.0249999999999995</v>
      </c>
      <c r="GQ21" s="813">
        <v>5.05</v>
      </c>
      <c r="GR21" s="813"/>
      <c r="GS21" s="813">
        <v>0</v>
      </c>
      <c r="GT21" s="813">
        <v>0</v>
      </c>
      <c r="GU21" s="813"/>
      <c r="GV21" s="813">
        <v>4.0199999999999996</v>
      </c>
      <c r="GW21" s="813">
        <v>20.2</v>
      </c>
      <c r="GX21" s="813">
        <v>5.0248756218905477</v>
      </c>
      <c r="GY21" s="813">
        <v>10.049999999999999</v>
      </c>
      <c r="GZ21" s="813">
        <v>75.75</v>
      </c>
      <c r="HA21" s="813">
        <v>7.5373134328358216</v>
      </c>
      <c r="HB21" s="813">
        <v>0</v>
      </c>
      <c r="HC21" s="813">
        <v>0</v>
      </c>
      <c r="HD21" s="813"/>
      <c r="HE21" s="813">
        <v>12.059999999999999</v>
      </c>
      <c r="HF21" s="813">
        <v>74.739999999999995</v>
      </c>
      <c r="HG21" s="813">
        <v>6.1973466003316755</v>
      </c>
      <c r="HH21" s="813">
        <v>0</v>
      </c>
      <c r="HI21" s="813">
        <v>0</v>
      </c>
      <c r="HJ21" s="813"/>
      <c r="HK21" s="813">
        <v>2.0099999999999998</v>
      </c>
      <c r="HL21" s="813">
        <v>10.1</v>
      </c>
      <c r="HM21" s="813">
        <v>5.0248756218905477</v>
      </c>
      <c r="HN21" s="813">
        <f t="shared" si="14"/>
        <v>234.16499999999999</v>
      </c>
      <c r="HO21" s="813">
        <f t="shared" si="2"/>
        <v>1801.84</v>
      </c>
      <c r="HP21" s="813">
        <f t="shared" si="15"/>
        <v>7.6947451583285291</v>
      </c>
      <c r="HQ21" s="813">
        <v>7.0349999999999993</v>
      </c>
      <c r="HR21" s="813">
        <v>52.52</v>
      </c>
      <c r="HS21" s="813">
        <v>7.4655294953802427</v>
      </c>
      <c r="HT21" s="813">
        <v>0</v>
      </c>
      <c r="HU21" s="813">
        <v>0</v>
      </c>
      <c r="HV21" s="813"/>
      <c r="HW21" s="813">
        <v>10.049999999999999</v>
      </c>
      <c r="HX21" s="813">
        <v>70.7</v>
      </c>
      <c r="HY21" s="813">
        <v>7.0348258706467668</v>
      </c>
      <c r="HZ21" s="813">
        <v>2.0099999999999998</v>
      </c>
      <c r="IA21" s="813">
        <v>7.07</v>
      </c>
      <c r="IB21" s="813">
        <v>3.5174129353233834</v>
      </c>
      <c r="IC21" s="813">
        <v>35.174999999999997</v>
      </c>
      <c r="ID21" s="813">
        <v>353.5</v>
      </c>
      <c r="IE21" s="813">
        <v>10.049751243781095</v>
      </c>
      <c r="IF21" s="813">
        <v>52.259999999999991</v>
      </c>
      <c r="IG21" s="813">
        <v>156.55000000000001</v>
      </c>
      <c r="IH21" s="813">
        <v>2.9955989284347502</v>
      </c>
      <c r="II21" s="813">
        <v>14.069999999999999</v>
      </c>
      <c r="IJ21" s="813">
        <v>56.56</v>
      </c>
      <c r="IK21" s="813">
        <v>4.0199004975124382</v>
      </c>
      <c r="IL21" s="813">
        <v>150.74999999999997</v>
      </c>
      <c r="IM21" s="813">
        <v>3030</v>
      </c>
      <c r="IN21" s="813">
        <v>20.099502487562194</v>
      </c>
      <c r="IO21" s="813">
        <v>75.374999999999986</v>
      </c>
      <c r="IP21" s="813">
        <v>378.75</v>
      </c>
      <c r="IQ21" s="813">
        <v>5.0248756218905486</v>
      </c>
      <c r="IR21" s="813">
        <f t="shared" si="16"/>
        <v>346.72499999999997</v>
      </c>
      <c r="IS21" s="813">
        <f t="shared" si="16"/>
        <v>4105.6499999999996</v>
      </c>
      <c r="IT21" s="813">
        <f t="shared" si="17"/>
        <v>11.841228639411638</v>
      </c>
      <c r="IU21" s="813">
        <f t="shared" si="3"/>
        <v>2039.8484999999998</v>
      </c>
      <c r="IV21" s="813">
        <f t="shared" si="3"/>
        <v>16047.364799999999</v>
      </c>
      <c r="IW21" s="813">
        <f t="shared" si="18"/>
        <v>7.8669395300680423</v>
      </c>
    </row>
    <row r="22" spans="1:264" ht="15.75">
      <c r="A22" s="482">
        <v>19</v>
      </c>
      <c r="B22" s="483" t="s">
        <v>574</v>
      </c>
      <c r="C22" s="813">
        <v>0</v>
      </c>
      <c r="D22" s="813">
        <v>0</v>
      </c>
      <c r="E22" s="813"/>
      <c r="F22" s="813">
        <v>0</v>
      </c>
      <c r="G22" s="813">
        <v>0</v>
      </c>
      <c r="H22" s="813"/>
      <c r="I22" s="813"/>
      <c r="J22" s="813">
        <v>0</v>
      </c>
      <c r="K22" s="813"/>
      <c r="L22" s="813">
        <v>0</v>
      </c>
      <c r="M22" s="813">
        <v>0</v>
      </c>
      <c r="N22" s="813"/>
      <c r="O22" s="813">
        <v>0</v>
      </c>
      <c r="P22" s="813">
        <v>0</v>
      </c>
      <c r="Q22" s="813"/>
      <c r="R22" s="813">
        <v>0</v>
      </c>
      <c r="S22" s="813">
        <v>0</v>
      </c>
      <c r="T22" s="813"/>
      <c r="U22" s="813">
        <v>0</v>
      </c>
      <c r="V22" s="813">
        <v>0</v>
      </c>
      <c r="W22" s="813"/>
      <c r="X22" s="813">
        <v>0.50249999999999995</v>
      </c>
      <c r="Y22" s="813">
        <v>1.01</v>
      </c>
      <c r="Z22" s="813">
        <v>2.0099502487562191</v>
      </c>
      <c r="AA22" s="813">
        <v>15.074999999999999</v>
      </c>
      <c r="AB22" s="813">
        <v>45.45</v>
      </c>
      <c r="AC22" s="813">
        <v>3.0149253731343286</v>
      </c>
      <c r="AD22" s="813">
        <v>0</v>
      </c>
      <c r="AE22" s="813">
        <v>0</v>
      </c>
      <c r="AF22" s="813"/>
      <c r="AG22" s="813">
        <v>0</v>
      </c>
      <c r="AH22" s="813">
        <v>0</v>
      </c>
      <c r="AI22" s="813"/>
      <c r="AJ22" s="813">
        <v>0</v>
      </c>
      <c r="AK22" s="813">
        <v>0</v>
      </c>
      <c r="AL22" s="813"/>
      <c r="AM22" s="813">
        <v>20.099999999999998</v>
      </c>
      <c r="AN22" s="813">
        <v>70.7</v>
      </c>
      <c r="AO22" s="813">
        <v>3.5174129353233834</v>
      </c>
      <c r="AP22" s="813">
        <v>0</v>
      </c>
      <c r="AQ22" s="813">
        <v>0</v>
      </c>
      <c r="AR22" s="813"/>
      <c r="AS22" s="813">
        <f t="shared" si="4"/>
        <v>35.677499999999995</v>
      </c>
      <c r="AT22" s="813">
        <f t="shared" si="4"/>
        <v>117.16</v>
      </c>
      <c r="AU22" s="813">
        <f t="shared" si="5"/>
        <v>3.2838623782495975</v>
      </c>
      <c r="AV22" s="813">
        <v>0</v>
      </c>
      <c r="AW22" s="813">
        <v>0</v>
      </c>
      <c r="AX22" s="813"/>
      <c r="AY22" s="813">
        <v>0</v>
      </c>
      <c r="AZ22" s="813">
        <v>0</v>
      </c>
      <c r="BA22" s="813"/>
      <c r="BB22" s="813">
        <v>0</v>
      </c>
      <c r="BC22" s="813">
        <v>0</v>
      </c>
      <c r="BD22" s="813"/>
      <c r="BE22" s="813">
        <v>0</v>
      </c>
      <c r="BF22" s="813">
        <v>0</v>
      </c>
      <c r="BG22" s="813"/>
      <c r="BH22" s="813">
        <v>0</v>
      </c>
      <c r="BI22" s="813">
        <v>0</v>
      </c>
      <c r="BJ22" s="813"/>
      <c r="BK22" s="813">
        <v>0</v>
      </c>
      <c r="BL22" s="813">
        <v>0</v>
      </c>
      <c r="BM22" s="813"/>
      <c r="BN22" s="813">
        <v>0</v>
      </c>
      <c r="BO22" s="813">
        <v>0</v>
      </c>
      <c r="BP22" s="813"/>
      <c r="BQ22" s="813">
        <v>0</v>
      </c>
      <c r="BR22" s="813">
        <v>0</v>
      </c>
      <c r="BS22" s="813"/>
      <c r="BT22" s="813">
        <f t="shared" si="6"/>
        <v>0</v>
      </c>
      <c r="BU22" s="813">
        <f t="shared" si="1"/>
        <v>0</v>
      </c>
      <c r="BV22" s="813"/>
      <c r="BW22" s="813">
        <v>0</v>
      </c>
      <c r="BX22" s="813">
        <v>0</v>
      </c>
      <c r="BY22" s="813"/>
      <c r="BZ22" s="813">
        <v>1.0049999999999999</v>
      </c>
      <c r="CA22" s="813">
        <v>2.02</v>
      </c>
      <c r="CB22" s="813">
        <v>2.0099502487562191</v>
      </c>
      <c r="CC22" s="813">
        <v>0</v>
      </c>
      <c r="CD22" s="813">
        <v>0</v>
      </c>
      <c r="CE22" s="813"/>
      <c r="CF22" s="813">
        <v>0</v>
      </c>
      <c r="CG22" s="813">
        <v>0</v>
      </c>
      <c r="CH22" s="813"/>
      <c r="CI22" s="813">
        <v>0</v>
      </c>
      <c r="CJ22" s="813">
        <v>0</v>
      </c>
      <c r="CK22" s="813"/>
      <c r="CL22" s="813">
        <v>10.049999999999999</v>
      </c>
      <c r="CM22" s="813">
        <v>171.7</v>
      </c>
      <c r="CN22" s="813">
        <v>17.084577114427862</v>
      </c>
      <c r="CO22" s="813">
        <v>39.194999999999993</v>
      </c>
      <c r="CP22" s="813">
        <v>545.4</v>
      </c>
      <c r="CQ22" s="813">
        <v>13.915040183696902</v>
      </c>
      <c r="CR22" s="813">
        <v>7.0349999999999993</v>
      </c>
      <c r="CS22" s="813">
        <v>113.12</v>
      </c>
      <c r="CT22" s="813">
        <v>16.079601990049753</v>
      </c>
      <c r="CU22" s="813">
        <v>12.059999999999999</v>
      </c>
      <c r="CV22" s="813">
        <v>121.2</v>
      </c>
      <c r="CW22" s="813">
        <v>10.049751243781095</v>
      </c>
      <c r="CX22" s="813">
        <v>6.5324999999999989</v>
      </c>
      <c r="CY22" s="813">
        <v>23.23</v>
      </c>
      <c r="CZ22" s="813">
        <v>3.5560658247225416</v>
      </c>
      <c r="DA22" s="813">
        <v>5.0249999999999995</v>
      </c>
      <c r="DB22" s="813">
        <v>30.805</v>
      </c>
      <c r="DC22" s="813">
        <v>6.1303482587064684</v>
      </c>
      <c r="DD22" s="813">
        <v>0</v>
      </c>
      <c r="DE22" s="813">
        <v>0</v>
      </c>
      <c r="DF22" s="813"/>
      <c r="DG22" s="813">
        <v>0</v>
      </c>
      <c r="DH22" s="813">
        <v>0</v>
      </c>
      <c r="DI22" s="813"/>
      <c r="DJ22" s="813">
        <f t="shared" si="8"/>
        <v>80.902499999999989</v>
      </c>
      <c r="DK22" s="813">
        <f t="shared" si="8"/>
        <v>1007.475</v>
      </c>
      <c r="DL22" s="813">
        <f t="shared" si="9"/>
        <v>12.452952628163532</v>
      </c>
      <c r="DM22" s="813">
        <v>0</v>
      </c>
      <c r="DN22" s="813">
        <v>0</v>
      </c>
      <c r="DO22" s="813"/>
      <c r="DP22" s="813">
        <v>0</v>
      </c>
      <c r="DQ22" s="813">
        <v>0</v>
      </c>
      <c r="DR22" s="813"/>
      <c r="DS22" s="813">
        <v>0</v>
      </c>
      <c r="DT22" s="813">
        <v>0</v>
      </c>
      <c r="DU22" s="813"/>
      <c r="DV22" s="813">
        <v>1.0049999999999999</v>
      </c>
      <c r="DW22" s="813">
        <v>0.505</v>
      </c>
      <c r="DX22" s="813">
        <v>0.50248756218905477</v>
      </c>
      <c r="DY22" s="813">
        <v>2.0099999999999998</v>
      </c>
      <c r="DZ22" s="813">
        <v>12.120000000000001</v>
      </c>
      <c r="EA22" s="813">
        <v>6.0298507462686581</v>
      </c>
      <c r="EB22" s="813">
        <v>6.0299999999999994</v>
      </c>
      <c r="EC22" s="813">
        <v>24.240000000000002</v>
      </c>
      <c r="ED22" s="813">
        <v>4.0199004975124382</v>
      </c>
      <c r="EE22" s="813">
        <v>0.50249999999999995</v>
      </c>
      <c r="EF22" s="813">
        <v>3.3633000000000002</v>
      </c>
      <c r="EG22" s="813">
        <v>6.6931343283582097</v>
      </c>
      <c r="EH22" s="813">
        <v>0</v>
      </c>
      <c r="EI22" s="813">
        <v>0</v>
      </c>
      <c r="EJ22" s="813"/>
      <c r="EK22" s="813">
        <v>0</v>
      </c>
      <c r="EL22" s="813">
        <v>0</v>
      </c>
      <c r="EM22" s="813"/>
      <c r="EN22" s="813">
        <v>0</v>
      </c>
      <c r="EO22" s="813">
        <v>0</v>
      </c>
      <c r="EP22" s="813"/>
      <c r="EQ22" s="813">
        <v>2.5124999999999997</v>
      </c>
      <c r="ER22" s="813">
        <v>17.675000000000001</v>
      </c>
      <c r="ES22" s="813">
        <v>7.0348258706467668</v>
      </c>
      <c r="ET22" s="813">
        <f t="shared" si="10"/>
        <v>12.059999999999997</v>
      </c>
      <c r="EU22" s="813">
        <f t="shared" si="10"/>
        <v>57.903300000000002</v>
      </c>
      <c r="EV22" s="813">
        <f t="shared" si="11"/>
        <v>4.8012686567164193</v>
      </c>
      <c r="EW22" s="813">
        <v>0</v>
      </c>
      <c r="EX22" s="813">
        <v>0</v>
      </c>
      <c r="EY22" s="813"/>
      <c r="EZ22" s="813">
        <v>4.0199999999999996</v>
      </c>
      <c r="FA22" s="813">
        <v>10.1</v>
      </c>
      <c r="FB22" s="813">
        <v>2.5124378109452739</v>
      </c>
      <c r="FC22" s="813">
        <v>0</v>
      </c>
      <c r="FD22" s="813">
        <v>0</v>
      </c>
      <c r="FE22" s="813"/>
      <c r="FF22" s="813">
        <v>0</v>
      </c>
      <c r="FG22" s="813">
        <v>0</v>
      </c>
      <c r="FH22" s="813"/>
      <c r="FI22" s="813">
        <v>0</v>
      </c>
      <c r="FJ22" s="813">
        <v>0</v>
      </c>
      <c r="FK22" s="813"/>
      <c r="FL22" s="813">
        <v>0.25124999999999997</v>
      </c>
      <c r="FM22" s="813">
        <v>1.01</v>
      </c>
      <c r="FN22" s="813">
        <v>4.0199004975124382</v>
      </c>
      <c r="FO22" s="813">
        <v>0</v>
      </c>
      <c r="FP22" s="813">
        <v>0</v>
      </c>
      <c r="FQ22" s="813"/>
      <c r="FR22" s="813">
        <v>2.5124999999999997</v>
      </c>
      <c r="FS22" s="813">
        <v>17.675000000000001</v>
      </c>
      <c r="FT22" s="813">
        <v>7.0348258706467668</v>
      </c>
      <c r="FU22" s="813">
        <v>0</v>
      </c>
      <c r="FV22" s="813">
        <v>0</v>
      </c>
      <c r="FW22" s="813"/>
      <c r="FX22" s="813">
        <v>0.20099999999999998</v>
      </c>
      <c r="FY22" s="813">
        <v>1.212</v>
      </c>
      <c r="FZ22" s="813">
        <v>6.0298507462686572</v>
      </c>
      <c r="GA22" s="813">
        <v>0</v>
      </c>
      <c r="GB22" s="813">
        <v>0</v>
      </c>
      <c r="GC22" s="813"/>
      <c r="GD22" s="813">
        <v>0</v>
      </c>
      <c r="GE22" s="813">
        <v>0</v>
      </c>
      <c r="GF22" s="813"/>
      <c r="GG22" s="813">
        <f t="shared" si="12"/>
        <v>6.9847499999999991</v>
      </c>
      <c r="GH22" s="813">
        <f t="shared" si="12"/>
        <v>29.997</v>
      </c>
      <c r="GI22" s="813">
        <f t="shared" si="13"/>
        <v>4.2946418984215615</v>
      </c>
      <c r="GJ22" s="813">
        <v>0</v>
      </c>
      <c r="GK22" s="813">
        <v>0</v>
      </c>
      <c r="GL22" s="813"/>
      <c r="GM22" s="813">
        <v>0</v>
      </c>
      <c r="GN22" s="813">
        <v>0</v>
      </c>
      <c r="GO22" s="813"/>
      <c r="GP22" s="813">
        <v>0</v>
      </c>
      <c r="GQ22" s="813">
        <v>0</v>
      </c>
      <c r="GR22" s="813"/>
      <c r="GS22" s="813">
        <v>0</v>
      </c>
      <c r="GT22" s="813">
        <v>0</v>
      </c>
      <c r="GU22" s="813"/>
      <c r="GV22" s="813">
        <v>0</v>
      </c>
      <c r="GW22" s="813">
        <v>0</v>
      </c>
      <c r="GX22" s="813"/>
      <c r="GY22" s="813">
        <v>0</v>
      </c>
      <c r="GZ22" s="813">
        <v>0</v>
      </c>
      <c r="HA22" s="813"/>
      <c r="HB22" s="813">
        <v>0</v>
      </c>
      <c r="HC22" s="813">
        <v>0</v>
      </c>
      <c r="HD22" s="813"/>
      <c r="HE22" s="813">
        <v>0.50249999999999995</v>
      </c>
      <c r="HF22" s="813">
        <v>1.01</v>
      </c>
      <c r="HG22" s="813">
        <v>2.0099502487562191</v>
      </c>
      <c r="HH22" s="813">
        <v>0</v>
      </c>
      <c r="HI22" s="813">
        <v>0</v>
      </c>
      <c r="HJ22" s="813"/>
      <c r="HK22" s="813">
        <v>0</v>
      </c>
      <c r="HL22" s="813">
        <v>0</v>
      </c>
      <c r="HM22" s="813"/>
      <c r="HN22" s="813">
        <f t="shared" si="14"/>
        <v>0.50249999999999995</v>
      </c>
      <c r="HO22" s="813">
        <f t="shared" si="2"/>
        <v>1.01</v>
      </c>
      <c r="HP22" s="813">
        <f t="shared" si="15"/>
        <v>2.0099502487562191</v>
      </c>
      <c r="HQ22" s="813">
        <v>0</v>
      </c>
      <c r="HR22" s="813">
        <v>0</v>
      </c>
      <c r="HS22" s="813"/>
      <c r="HT22" s="813">
        <v>0</v>
      </c>
      <c r="HU22" s="813">
        <v>0</v>
      </c>
      <c r="HV22" s="813"/>
      <c r="HW22" s="813">
        <v>0</v>
      </c>
      <c r="HX22" s="813">
        <v>0</v>
      </c>
      <c r="HY22" s="813"/>
      <c r="HZ22" s="813">
        <v>0</v>
      </c>
      <c r="IA22" s="813">
        <v>0</v>
      </c>
      <c r="IB22" s="813"/>
      <c r="IC22" s="813">
        <v>0</v>
      </c>
      <c r="ID22" s="813">
        <v>0</v>
      </c>
      <c r="IE22" s="813"/>
      <c r="IF22" s="813">
        <v>0</v>
      </c>
      <c r="IG22" s="813">
        <v>0</v>
      </c>
      <c r="IH22" s="813"/>
      <c r="II22" s="813">
        <v>0</v>
      </c>
      <c r="IJ22" s="813">
        <v>0</v>
      </c>
      <c r="IK22" s="813"/>
      <c r="IL22" s="813">
        <v>0</v>
      </c>
      <c r="IM22" s="813">
        <v>0</v>
      </c>
      <c r="IN22" s="813"/>
      <c r="IO22" s="813">
        <v>0</v>
      </c>
      <c r="IP22" s="813">
        <v>0</v>
      </c>
      <c r="IQ22" s="813"/>
      <c r="IR22" s="813">
        <f t="shared" si="16"/>
        <v>0</v>
      </c>
      <c r="IS22" s="813">
        <f t="shared" si="16"/>
        <v>0</v>
      </c>
      <c r="IT22" s="813"/>
      <c r="IU22" s="813">
        <f t="shared" si="3"/>
        <v>136.12724999999998</v>
      </c>
      <c r="IV22" s="813">
        <f t="shared" si="3"/>
        <v>1213.5453</v>
      </c>
      <c r="IW22" s="813">
        <f t="shared" si="18"/>
        <v>8.9147859814989303</v>
      </c>
    </row>
    <row r="23" spans="1:264" ht="15.75">
      <c r="A23" s="482">
        <v>20</v>
      </c>
      <c r="B23" s="483" t="s">
        <v>575</v>
      </c>
      <c r="C23" s="813">
        <v>2.0099999999999998</v>
      </c>
      <c r="D23" s="813">
        <v>23.23</v>
      </c>
      <c r="E23" s="813">
        <v>11.55721393034826</v>
      </c>
      <c r="F23" s="813">
        <v>0</v>
      </c>
      <c r="G23" s="813">
        <v>0</v>
      </c>
      <c r="H23" s="813"/>
      <c r="I23" s="813">
        <v>5.0249999999999995</v>
      </c>
      <c r="J23" s="813">
        <v>30.3</v>
      </c>
      <c r="K23" s="813">
        <v>6.0298507462686572</v>
      </c>
      <c r="L23" s="813">
        <v>0</v>
      </c>
      <c r="M23" s="813">
        <v>0</v>
      </c>
      <c r="N23" s="813"/>
      <c r="O23" s="813">
        <v>0</v>
      </c>
      <c r="P23" s="813">
        <v>0</v>
      </c>
      <c r="Q23" s="813"/>
      <c r="R23" s="813">
        <v>10.049999999999999</v>
      </c>
      <c r="S23" s="813">
        <v>151.5</v>
      </c>
      <c r="T23" s="813">
        <v>15.074626865671643</v>
      </c>
      <c r="U23" s="813">
        <v>5.0249999999999995</v>
      </c>
      <c r="V23" s="813">
        <v>20.2</v>
      </c>
      <c r="W23" s="813">
        <v>4.0199004975124382</v>
      </c>
      <c r="X23" s="813">
        <v>5.0249999999999995</v>
      </c>
      <c r="Y23" s="813">
        <v>14.14</v>
      </c>
      <c r="Z23" s="813">
        <v>2.8139303482587068</v>
      </c>
      <c r="AA23" s="813">
        <v>50.249999999999993</v>
      </c>
      <c r="AB23" s="813">
        <v>505</v>
      </c>
      <c r="AC23" s="813">
        <v>10.049751243781095</v>
      </c>
      <c r="AD23" s="813">
        <v>1.5074999999999998</v>
      </c>
      <c r="AE23" s="813">
        <v>15.15</v>
      </c>
      <c r="AF23" s="813">
        <v>10.049751243781095</v>
      </c>
      <c r="AG23" s="813">
        <v>0</v>
      </c>
      <c r="AH23" s="813">
        <v>0</v>
      </c>
      <c r="AI23" s="813"/>
      <c r="AJ23" s="813">
        <v>0</v>
      </c>
      <c r="AK23" s="813">
        <v>0</v>
      </c>
      <c r="AL23" s="813"/>
      <c r="AM23" s="813">
        <v>0</v>
      </c>
      <c r="AN23" s="813">
        <v>0</v>
      </c>
      <c r="AO23" s="813"/>
      <c r="AP23" s="813">
        <v>0.50249999999999995</v>
      </c>
      <c r="AQ23" s="813">
        <v>2.02</v>
      </c>
      <c r="AR23" s="813">
        <v>4.0199004975124382</v>
      </c>
      <c r="AS23" s="813">
        <f t="shared" si="4"/>
        <v>79.394999999999982</v>
      </c>
      <c r="AT23" s="813">
        <f t="shared" si="4"/>
        <v>761.54</v>
      </c>
      <c r="AU23" s="813">
        <f t="shared" si="5"/>
        <v>9.5917878959632237</v>
      </c>
      <c r="AV23" s="813">
        <v>0</v>
      </c>
      <c r="AW23" s="813">
        <v>0</v>
      </c>
      <c r="AX23" s="813"/>
      <c r="AY23" s="813">
        <v>0</v>
      </c>
      <c r="AZ23" s="813">
        <v>0</v>
      </c>
      <c r="BA23" s="813"/>
      <c r="BB23" s="813">
        <v>0</v>
      </c>
      <c r="BC23" s="813">
        <v>0</v>
      </c>
      <c r="BD23" s="813"/>
      <c r="BE23" s="813">
        <v>0</v>
      </c>
      <c r="BF23" s="813">
        <v>0</v>
      </c>
      <c r="BG23" s="813"/>
      <c r="BH23" s="813">
        <v>0</v>
      </c>
      <c r="BI23" s="813">
        <v>0</v>
      </c>
      <c r="BJ23" s="813"/>
      <c r="BK23" s="813">
        <v>0</v>
      </c>
      <c r="BL23" s="813">
        <v>0</v>
      </c>
      <c r="BM23" s="813"/>
      <c r="BN23" s="813">
        <v>0</v>
      </c>
      <c r="BO23" s="813">
        <v>0</v>
      </c>
      <c r="BP23" s="813"/>
      <c r="BQ23" s="813">
        <v>0</v>
      </c>
      <c r="BR23" s="813">
        <v>0</v>
      </c>
      <c r="BS23" s="813"/>
      <c r="BT23" s="813">
        <f t="shared" si="6"/>
        <v>0</v>
      </c>
      <c r="BU23" s="813">
        <f t="shared" si="1"/>
        <v>0</v>
      </c>
      <c r="BV23" s="813"/>
      <c r="BW23" s="813">
        <v>2.0099999999999998</v>
      </c>
      <c r="BX23" s="813">
        <v>24.240000000000002</v>
      </c>
      <c r="BY23" s="813">
        <v>12.059701492537316</v>
      </c>
      <c r="BZ23" s="813">
        <v>5.0249999999999995</v>
      </c>
      <c r="CA23" s="813">
        <v>5.5549999999999997</v>
      </c>
      <c r="CB23" s="813">
        <v>1.1054726368159205</v>
      </c>
      <c r="CC23" s="813">
        <v>0</v>
      </c>
      <c r="CD23" s="813">
        <v>0</v>
      </c>
      <c r="CE23" s="813"/>
      <c r="CF23" s="813">
        <v>4.3818000000000001</v>
      </c>
      <c r="CG23" s="813">
        <v>23.1189</v>
      </c>
      <c r="CH23" s="813">
        <v>5.2761194029850742</v>
      </c>
      <c r="CI23" s="813">
        <v>0</v>
      </c>
      <c r="CJ23" s="813">
        <v>0</v>
      </c>
      <c r="CK23" s="813"/>
      <c r="CL23" s="813">
        <v>18.089999999999996</v>
      </c>
      <c r="CM23" s="813">
        <v>290.88</v>
      </c>
      <c r="CN23" s="813">
        <v>16.079601990049753</v>
      </c>
      <c r="CO23" s="813">
        <v>0</v>
      </c>
      <c r="CP23" s="813">
        <v>0</v>
      </c>
      <c r="CQ23" s="813"/>
      <c r="CR23" s="813">
        <v>1.0049999999999999</v>
      </c>
      <c r="CS23" s="813">
        <v>10.1</v>
      </c>
      <c r="CT23" s="813">
        <v>10.049751243781095</v>
      </c>
      <c r="CU23" s="813">
        <v>8.0399999999999991</v>
      </c>
      <c r="CV23" s="813">
        <v>64.64</v>
      </c>
      <c r="CW23" s="813">
        <v>8.0398009950248763</v>
      </c>
      <c r="CX23" s="813">
        <v>0</v>
      </c>
      <c r="CY23" s="813">
        <v>0</v>
      </c>
      <c r="CZ23" s="813"/>
      <c r="DA23" s="813">
        <v>0</v>
      </c>
      <c r="DB23" s="813">
        <v>0</v>
      </c>
      <c r="DC23" s="813"/>
      <c r="DD23" s="813">
        <v>0</v>
      </c>
      <c r="DE23" s="813">
        <v>0</v>
      </c>
      <c r="DF23" s="813"/>
      <c r="DG23" s="813">
        <v>0</v>
      </c>
      <c r="DH23" s="813">
        <v>0</v>
      </c>
      <c r="DI23" s="813"/>
      <c r="DJ23" s="813">
        <f t="shared" si="8"/>
        <v>38.551799999999993</v>
      </c>
      <c r="DK23" s="813">
        <f t="shared" si="8"/>
        <v>418.53390000000002</v>
      </c>
      <c r="DL23" s="813">
        <f t="shared" si="9"/>
        <v>10.85640359205018</v>
      </c>
      <c r="DM23" s="813">
        <v>0</v>
      </c>
      <c r="DN23" s="813">
        <v>0</v>
      </c>
      <c r="DO23" s="813"/>
      <c r="DP23" s="813">
        <v>0</v>
      </c>
      <c r="DQ23" s="813">
        <v>0</v>
      </c>
      <c r="DR23" s="813"/>
      <c r="DS23" s="813">
        <v>0</v>
      </c>
      <c r="DT23" s="813">
        <v>0</v>
      </c>
      <c r="DU23" s="813"/>
      <c r="DV23" s="813">
        <v>1.0049999999999999</v>
      </c>
      <c r="DW23" s="813">
        <v>1.8180000000000001</v>
      </c>
      <c r="DX23" s="813">
        <v>1.8089552238805973</v>
      </c>
      <c r="DY23" s="813">
        <v>1.0049999999999999</v>
      </c>
      <c r="DZ23" s="813">
        <v>3.0300000000000002</v>
      </c>
      <c r="EA23" s="813">
        <v>3.0149253731343291</v>
      </c>
      <c r="EB23" s="813">
        <v>0</v>
      </c>
      <c r="EC23" s="813">
        <v>0</v>
      </c>
      <c r="ED23" s="813"/>
      <c r="EE23" s="813">
        <v>1.2059999999999997</v>
      </c>
      <c r="EF23" s="813">
        <v>23.028000000000002</v>
      </c>
      <c r="EG23" s="813">
        <v>19.094527363184085</v>
      </c>
      <c r="EH23" s="813">
        <v>0</v>
      </c>
      <c r="EI23" s="813">
        <v>0</v>
      </c>
      <c r="EJ23" s="813"/>
      <c r="EK23" s="813">
        <v>2.0099999999999998</v>
      </c>
      <c r="EL23" s="813">
        <v>8.08</v>
      </c>
      <c r="EM23" s="813">
        <v>4.0199004975124382</v>
      </c>
      <c r="EN23" s="813">
        <v>0.80399999999999994</v>
      </c>
      <c r="EO23" s="813">
        <v>6.3629999999999995</v>
      </c>
      <c r="EP23" s="813">
        <v>7.9141791044776122</v>
      </c>
      <c r="EQ23" s="813">
        <v>0</v>
      </c>
      <c r="ER23" s="813">
        <v>0</v>
      </c>
      <c r="ES23" s="813"/>
      <c r="ET23" s="813">
        <f t="shared" si="10"/>
        <v>6.0299999999999994</v>
      </c>
      <c r="EU23" s="813">
        <f t="shared" si="10"/>
        <v>42.319000000000003</v>
      </c>
      <c r="EV23" s="813">
        <f t="shared" si="11"/>
        <v>7.0180762852404657</v>
      </c>
      <c r="EW23" s="813">
        <v>0</v>
      </c>
      <c r="EX23" s="813">
        <v>0</v>
      </c>
      <c r="EY23" s="813"/>
      <c r="EZ23" s="813">
        <v>0</v>
      </c>
      <c r="FA23" s="813">
        <v>0</v>
      </c>
      <c r="FB23" s="813"/>
      <c r="FC23" s="813">
        <v>0</v>
      </c>
      <c r="FD23" s="813">
        <v>0</v>
      </c>
      <c r="FE23" s="813"/>
      <c r="FF23" s="813">
        <v>0</v>
      </c>
      <c r="FG23" s="813">
        <v>0</v>
      </c>
      <c r="FH23" s="813"/>
      <c r="FI23" s="813">
        <v>0</v>
      </c>
      <c r="FJ23" s="813">
        <v>0</v>
      </c>
      <c r="FK23" s="813"/>
      <c r="FL23" s="813">
        <v>0.50249999999999995</v>
      </c>
      <c r="FM23" s="813">
        <v>2.02</v>
      </c>
      <c r="FN23" s="813">
        <v>4.0199004975124382</v>
      </c>
      <c r="FO23" s="813">
        <v>0</v>
      </c>
      <c r="FP23" s="813">
        <v>0</v>
      </c>
      <c r="FQ23" s="813">
        <v>0</v>
      </c>
      <c r="FR23" s="813">
        <v>0</v>
      </c>
      <c r="FS23" s="813">
        <v>0</v>
      </c>
      <c r="FT23" s="813"/>
      <c r="FU23" s="813">
        <v>0</v>
      </c>
      <c r="FV23" s="813">
        <v>0</v>
      </c>
      <c r="FW23" s="813"/>
      <c r="FX23" s="813">
        <v>0.20099999999999998</v>
      </c>
      <c r="FY23" s="813">
        <v>0.40400000000000003</v>
      </c>
      <c r="FZ23" s="813">
        <v>2.0099502487562191</v>
      </c>
      <c r="GA23" s="813">
        <v>0</v>
      </c>
      <c r="GB23" s="813">
        <v>0</v>
      </c>
      <c r="GC23" s="813"/>
      <c r="GD23" s="813">
        <v>0</v>
      </c>
      <c r="GE23" s="813">
        <v>0</v>
      </c>
      <c r="GF23" s="813"/>
      <c r="GG23" s="813">
        <f t="shared" si="12"/>
        <v>0.7034999999999999</v>
      </c>
      <c r="GH23" s="813">
        <f t="shared" si="12"/>
        <v>2.4239999999999999</v>
      </c>
      <c r="GI23" s="813">
        <f t="shared" si="13"/>
        <v>3.4456289978678041</v>
      </c>
      <c r="GJ23" s="813">
        <v>0</v>
      </c>
      <c r="GK23" s="813">
        <v>0</v>
      </c>
      <c r="GL23" s="813"/>
      <c r="GM23" s="813">
        <v>0</v>
      </c>
      <c r="GN23" s="813">
        <v>0</v>
      </c>
      <c r="GO23" s="813"/>
      <c r="GP23" s="813">
        <v>0</v>
      </c>
      <c r="GQ23" s="813">
        <v>0</v>
      </c>
      <c r="GR23" s="813"/>
      <c r="GS23" s="813">
        <v>0</v>
      </c>
      <c r="GT23" s="813">
        <v>0</v>
      </c>
      <c r="GU23" s="813"/>
      <c r="GV23" s="813">
        <v>0</v>
      </c>
      <c r="GW23" s="813">
        <v>0</v>
      </c>
      <c r="GX23" s="813"/>
      <c r="GY23" s="813">
        <v>1.0049999999999999</v>
      </c>
      <c r="GZ23" s="813">
        <v>4.04</v>
      </c>
      <c r="HA23" s="813">
        <v>4.0199004975124382</v>
      </c>
      <c r="HB23" s="813">
        <v>0</v>
      </c>
      <c r="HC23" s="813">
        <v>0</v>
      </c>
      <c r="HD23" s="813"/>
      <c r="HE23" s="813">
        <v>0.50249999999999995</v>
      </c>
      <c r="HF23" s="813">
        <v>5.05</v>
      </c>
      <c r="HG23" s="813">
        <v>10.049751243781095</v>
      </c>
      <c r="HH23" s="813">
        <v>0</v>
      </c>
      <c r="HI23" s="813">
        <v>0</v>
      </c>
      <c r="HJ23" s="813"/>
      <c r="HK23" s="813">
        <v>0</v>
      </c>
      <c r="HL23" s="813">
        <v>0</v>
      </c>
      <c r="HM23" s="813"/>
      <c r="HN23" s="813">
        <f t="shared" si="14"/>
        <v>1.5074999999999998</v>
      </c>
      <c r="HO23" s="813">
        <f t="shared" si="2"/>
        <v>9.09</v>
      </c>
      <c r="HP23" s="813">
        <f t="shared" si="15"/>
        <v>6.0298507462686572</v>
      </c>
      <c r="HQ23" s="813">
        <v>0</v>
      </c>
      <c r="HR23" s="813">
        <v>0</v>
      </c>
      <c r="HS23" s="813"/>
      <c r="HT23" s="813">
        <v>0</v>
      </c>
      <c r="HU23" s="813">
        <v>0</v>
      </c>
      <c r="HV23" s="813"/>
      <c r="HW23" s="813">
        <v>0</v>
      </c>
      <c r="HX23" s="813">
        <v>0</v>
      </c>
      <c r="HY23" s="813"/>
      <c r="HZ23" s="813">
        <v>0</v>
      </c>
      <c r="IA23" s="813">
        <v>0</v>
      </c>
      <c r="IB23" s="813"/>
      <c r="IC23" s="813">
        <v>0.50249999999999995</v>
      </c>
      <c r="ID23" s="813">
        <v>3.0300000000000002</v>
      </c>
      <c r="IE23" s="813">
        <v>6.0298507462686581</v>
      </c>
      <c r="IF23" s="813">
        <v>3.0149999999999997</v>
      </c>
      <c r="IG23" s="813">
        <v>17.170000000000002</v>
      </c>
      <c r="IH23" s="813">
        <v>5.6948590381426216</v>
      </c>
      <c r="II23" s="813">
        <v>0</v>
      </c>
      <c r="IJ23" s="813">
        <v>0</v>
      </c>
      <c r="IK23" s="813"/>
      <c r="IL23" s="813">
        <v>0</v>
      </c>
      <c r="IM23" s="813">
        <v>0</v>
      </c>
      <c r="IN23" s="813"/>
      <c r="IO23" s="813">
        <v>0</v>
      </c>
      <c r="IP23" s="813">
        <v>0</v>
      </c>
      <c r="IQ23" s="813"/>
      <c r="IR23" s="813">
        <f t="shared" si="16"/>
        <v>3.5174999999999996</v>
      </c>
      <c r="IS23" s="813">
        <f t="shared" si="16"/>
        <v>20.200000000000003</v>
      </c>
      <c r="IT23" s="813">
        <f t="shared" si="17"/>
        <v>5.7427149964463409</v>
      </c>
      <c r="IU23" s="813">
        <f t="shared" si="3"/>
        <v>129.70529999999997</v>
      </c>
      <c r="IV23" s="813">
        <f t="shared" si="3"/>
        <v>1254.1068999999998</v>
      </c>
      <c r="IW23" s="813">
        <f t="shared" si="18"/>
        <v>9.6688947945843395</v>
      </c>
    </row>
    <row r="24" spans="1:264" s="484" customFormat="1" ht="15.75">
      <c r="A24" s="482">
        <v>21</v>
      </c>
      <c r="B24" s="483" t="s">
        <v>576</v>
      </c>
      <c r="C24" s="813">
        <v>8.0399999999999991</v>
      </c>
      <c r="D24" s="813">
        <v>92.92</v>
      </c>
      <c r="E24" s="813">
        <v>11.55721393034826</v>
      </c>
      <c r="F24" s="813">
        <v>23.114999999999998</v>
      </c>
      <c r="G24" s="813">
        <v>116.15</v>
      </c>
      <c r="H24" s="813">
        <v>5.0248756218905477</v>
      </c>
      <c r="I24" s="813">
        <v>7.0349999999999993</v>
      </c>
      <c r="J24" s="813">
        <v>35.35</v>
      </c>
      <c r="K24" s="813">
        <v>5.0248756218905477</v>
      </c>
      <c r="L24" s="813">
        <v>167.83499999999998</v>
      </c>
      <c r="M24" s="813">
        <v>882.89149999999995</v>
      </c>
      <c r="N24" s="813">
        <v>5.2604730836833795</v>
      </c>
      <c r="O24" s="813">
        <v>162.80999999999997</v>
      </c>
      <c r="P24" s="813">
        <v>602.97</v>
      </c>
      <c r="Q24" s="813">
        <v>3.7035194398378484</v>
      </c>
      <c r="R24" s="813">
        <v>25.124999999999996</v>
      </c>
      <c r="S24" s="813">
        <v>315.12</v>
      </c>
      <c r="T24" s="813">
        <v>12.542089552238808</v>
      </c>
      <c r="U24" s="813">
        <v>82.41</v>
      </c>
      <c r="V24" s="813">
        <v>62.62</v>
      </c>
      <c r="W24" s="813">
        <v>0.75985924038344865</v>
      </c>
      <c r="X24" s="813">
        <v>15.074999999999999</v>
      </c>
      <c r="Y24" s="813">
        <v>40.4</v>
      </c>
      <c r="Z24" s="813">
        <v>2.6799336650082921</v>
      </c>
      <c r="AA24" s="813">
        <v>261.29999999999995</v>
      </c>
      <c r="AB24" s="813">
        <v>787.8</v>
      </c>
      <c r="AC24" s="813">
        <v>3.0149253731343286</v>
      </c>
      <c r="AD24" s="813">
        <v>20.099999999999998</v>
      </c>
      <c r="AE24" s="813">
        <v>80.8</v>
      </c>
      <c r="AF24" s="813">
        <v>4.0199004975124382</v>
      </c>
      <c r="AG24" s="813">
        <v>2.0099999999999998</v>
      </c>
      <c r="AH24" s="813">
        <v>3.0300000000000002</v>
      </c>
      <c r="AI24" s="813">
        <v>1.5074626865671645</v>
      </c>
      <c r="AJ24" s="813">
        <v>0</v>
      </c>
      <c r="AK24" s="813">
        <v>0</v>
      </c>
      <c r="AL24" s="813"/>
      <c r="AM24" s="813">
        <v>30.15</v>
      </c>
      <c r="AN24" s="813">
        <v>90.9</v>
      </c>
      <c r="AO24" s="813">
        <v>3.0149253731343286</v>
      </c>
      <c r="AP24" s="813">
        <v>1.0049999999999999</v>
      </c>
      <c r="AQ24" s="813">
        <v>8.08</v>
      </c>
      <c r="AR24" s="813">
        <v>8.0398009950248763</v>
      </c>
      <c r="AS24" s="813">
        <f t="shared" si="4"/>
        <v>806.00999999999988</v>
      </c>
      <c r="AT24" s="813">
        <f t="shared" si="4"/>
        <v>3119.0315000000001</v>
      </c>
      <c r="AU24" s="813">
        <f t="shared" si="5"/>
        <v>3.869718117641221</v>
      </c>
      <c r="AV24" s="813">
        <v>0</v>
      </c>
      <c r="AW24" s="813">
        <v>0</v>
      </c>
      <c r="AX24" s="813"/>
      <c r="AY24" s="813">
        <v>0</v>
      </c>
      <c r="AZ24" s="813">
        <v>0</v>
      </c>
      <c r="BA24" s="813"/>
      <c r="BB24" s="813">
        <v>0</v>
      </c>
      <c r="BC24" s="813">
        <v>0</v>
      </c>
      <c r="BD24" s="813"/>
      <c r="BE24" s="813">
        <v>0</v>
      </c>
      <c r="BF24" s="813">
        <v>0</v>
      </c>
      <c r="BG24" s="813"/>
      <c r="BH24" s="813">
        <v>0</v>
      </c>
      <c r="BI24" s="813">
        <v>0</v>
      </c>
      <c r="BJ24" s="813"/>
      <c r="BK24" s="813">
        <v>0</v>
      </c>
      <c r="BL24" s="813">
        <v>0</v>
      </c>
      <c r="BM24" s="813"/>
      <c r="BN24" s="813">
        <v>0</v>
      </c>
      <c r="BO24" s="813">
        <v>0</v>
      </c>
      <c r="BP24" s="813"/>
      <c r="BQ24" s="813">
        <v>0</v>
      </c>
      <c r="BR24" s="813">
        <v>0</v>
      </c>
      <c r="BS24" s="813"/>
      <c r="BT24" s="813">
        <f t="shared" si="6"/>
        <v>0</v>
      </c>
      <c r="BU24" s="813">
        <f t="shared" si="1"/>
        <v>0</v>
      </c>
      <c r="BV24" s="813"/>
      <c r="BW24" s="813">
        <v>12.059999999999999</v>
      </c>
      <c r="BX24" s="813">
        <v>12.120000000000001</v>
      </c>
      <c r="BY24" s="813">
        <v>1.0049751243781095</v>
      </c>
      <c r="BZ24" s="813">
        <v>3.0149999999999997</v>
      </c>
      <c r="CA24" s="813">
        <v>15.15</v>
      </c>
      <c r="CB24" s="813">
        <v>5.0248756218905477</v>
      </c>
      <c r="CC24" s="813">
        <v>5.0249999999999995</v>
      </c>
      <c r="CD24" s="813">
        <v>15.15</v>
      </c>
      <c r="CE24" s="813">
        <v>3.0149253731343286</v>
      </c>
      <c r="CF24" s="813">
        <v>19.7181</v>
      </c>
      <c r="CG24" s="813">
        <v>158.52960000000002</v>
      </c>
      <c r="CH24" s="813">
        <v>8.0398009950248763</v>
      </c>
      <c r="CI24" s="813">
        <v>40.199999999999996</v>
      </c>
      <c r="CJ24" s="813">
        <v>161.6</v>
      </c>
      <c r="CK24" s="813">
        <v>4.0199004975124382</v>
      </c>
      <c r="CL24" s="813">
        <v>18.089999999999996</v>
      </c>
      <c r="CM24" s="813">
        <v>272.7</v>
      </c>
      <c r="CN24" s="813">
        <v>15.074626865671645</v>
      </c>
      <c r="CO24" s="813">
        <v>0</v>
      </c>
      <c r="CP24" s="813">
        <v>0</v>
      </c>
      <c r="CQ24" s="813"/>
      <c r="CR24" s="813">
        <v>1.0049999999999999</v>
      </c>
      <c r="CS24" s="813">
        <v>2.02</v>
      </c>
      <c r="CT24" s="813">
        <v>2.0099502487562191</v>
      </c>
      <c r="CU24" s="813">
        <v>15.074999999999999</v>
      </c>
      <c r="CV24" s="813">
        <v>129.28</v>
      </c>
      <c r="CW24" s="813">
        <v>8.5757877280265351</v>
      </c>
      <c r="CX24" s="813">
        <v>9.0449999999999982</v>
      </c>
      <c r="CY24" s="813">
        <v>24.240000000000002</v>
      </c>
      <c r="CZ24" s="813">
        <v>2.6799336650082926</v>
      </c>
      <c r="DA24" s="813">
        <v>10.049999999999999</v>
      </c>
      <c r="DB24" s="813">
        <v>72.215000000000003</v>
      </c>
      <c r="DC24" s="813">
        <v>7.1855721393034839</v>
      </c>
      <c r="DD24" s="813">
        <v>0</v>
      </c>
      <c r="DE24" s="813">
        <v>0</v>
      </c>
      <c r="DF24" s="813"/>
      <c r="DG24" s="813">
        <v>0</v>
      </c>
      <c r="DH24" s="813">
        <v>0</v>
      </c>
      <c r="DI24" s="813"/>
      <c r="DJ24" s="813">
        <f t="shared" si="8"/>
        <v>133.28310000000002</v>
      </c>
      <c r="DK24" s="813">
        <f t="shared" si="8"/>
        <v>863.0046000000001</v>
      </c>
      <c r="DL24" s="813">
        <f t="shared" si="9"/>
        <v>6.4749739464343188</v>
      </c>
      <c r="DM24" s="813">
        <v>0</v>
      </c>
      <c r="DN24" s="813">
        <v>0</v>
      </c>
      <c r="DO24" s="813"/>
      <c r="DP24" s="813">
        <v>0</v>
      </c>
      <c r="DQ24" s="813">
        <v>0</v>
      </c>
      <c r="DR24" s="813"/>
      <c r="DS24" s="813">
        <v>5.0249999999999995</v>
      </c>
      <c r="DT24" s="813">
        <v>25.25</v>
      </c>
      <c r="DU24" s="813">
        <v>5.0248756218905477</v>
      </c>
      <c r="DV24" s="813">
        <v>5.0249999999999995</v>
      </c>
      <c r="DW24" s="813">
        <v>6.5650000000000004</v>
      </c>
      <c r="DX24" s="813">
        <v>1.3064676616915425</v>
      </c>
      <c r="DY24" s="813">
        <v>3.0149999999999997</v>
      </c>
      <c r="DZ24" s="813">
        <v>15.15</v>
      </c>
      <c r="EA24" s="813">
        <v>5.0248756218905477</v>
      </c>
      <c r="EB24" s="813">
        <v>8.0399999999999991</v>
      </c>
      <c r="EC24" s="813">
        <v>52.52</v>
      </c>
      <c r="ED24" s="813">
        <v>6.5323383084577129</v>
      </c>
      <c r="EE24" s="813">
        <v>0.80399999999999994</v>
      </c>
      <c r="EF24" s="813">
        <v>3.7673000000000001</v>
      </c>
      <c r="EG24" s="813">
        <v>4.6856965174129357</v>
      </c>
      <c r="EH24" s="813">
        <v>4.0199999999999996</v>
      </c>
      <c r="EI24" s="813">
        <v>21.21</v>
      </c>
      <c r="EJ24" s="813">
        <v>5.2761194029850751</v>
      </c>
      <c r="EK24" s="813">
        <v>1.0049999999999999</v>
      </c>
      <c r="EL24" s="813">
        <v>9.09</v>
      </c>
      <c r="EM24" s="813">
        <v>9.0447761194029859</v>
      </c>
      <c r="EN24" s="813">
        <v>4.4219999999999997</v>
      </c>
      <c r="EO24" s="813">
        <v>3.7067000000000001</v>
      </c>
      <c r="EP24" s="813">
        <v>0.83824061510628678</v>
      </c>
      <c r="EQ24" s="813">
        <v>5.0249999999999995</v>
      </c>
      <c r="ER24" s="813">
        <v>45.45</v>
      </c>
      <c r="ES24" s="813">
        <v>9.0447761194029859</v>
      </c>
      <c r="ET24" s="813">
        <f t="shared" si="10"/>
        <v>36.380999999999993</v>
      </c>
      <c r="EU24" s="813">
        <f t="shared" si="10"/>
        <v>182.70900000000006</v>
      </c>
      <c r="EV24" s="813">
        <f t="shared" si="11"/>
        <v>5.0220994475138143</v>
      </c>
      <c r="EW24" s="813">
        <v>3.5174999999999996</v>
      </c>
      <c r="EX24" s="813">
        <v>13.13</v>
      </c>
      <c r="EY24" s="813">
        <v>3.7327647476901213</v>
      </c>
      <c r="EZ24" s="813">
        <v>0</v>
      </c>
      <c r="FA24" s="813">
        <v>0</v>
      </c>
      <c r="FB24" s="813"/>
      <c r="FC24" s="813">
        <v>2.0099999999999998</v>
      </c>
      <c r="FD24" s="813">
        <v>9.09</v>
      </c>
      <c r="FE24" s="813">
        <v>4.5223880597014929</v>
      </c>
      <c r="FF24" s="813">
        <v>0</v>
      </c>
      <c r="FG24" s="813">
        <v>0</v>
      </c>
      <c r="FH24" s="813"/>
      <c r="FI24" s="813">
        <v>0</v>
      </c>
      <c r="FJ24" s="813">
        <v>0</v>
      </c>
      <c r="FK24" s="813"/>
      <c r="FL24" s="813">
        <v>2.0099999999999998</v>
      </c>
      <c r="FM24" s="813">
        <v>8.08</v>
      </c>
      <c r="FN24" s="813">
        <v>4.0199004975124382</v>
      </c>
      <c r="FO24" s="813">
        <v>0</v>
      </c>
      <c r="FP24" s="813">
        <v>0</v>
      </c>
      <c r="FQ24" s="813"/>
      <c r="FR24" s="813">
        <v>5.0249999999999995</v>
      </c>
      <c r="FS24" s="813">
        <v>45.45</v>
      </c>
      <c r="FT24" s="813">
        <v>9.0447761194029859</v>
      </c>
      <c r="FU24" s="813">
        <v>4.0199999999999996</v>
      </c>
      <c r="FV24" s="813">
        <v>36.36</v>
      </c>
      <c r="FW24" s="813">
        <v>9.0447761194029859</v>
      </c>
      <c r="FX24" s="813">
        <v>0.10049999999999999</v>
      </c>
      <c r="FY24" s="813">
        <v>1.1110000000000002</v>
      </c>
      <c r="FZ24" s="813">
        <v>11.054726368159207</v>
      </c>
      <c r="GA24" s="813">
        <v>5.0249999999999995</v>
      </c>
      <c r="GB24" s="813">
        <v>30.3</v>
      </c>
      <c r="GC24" s="813">
        <v>6.0298507462686572</v>
      </c>
      <c r="GD24" s="813">
        <v>0</v>
      </c>
      <c r="GE24" s="813">
        <v>0</v>
      </c>
      <c r="GF24" s="813"/>
      <c r="GG24" s="813">
        <f t="shared" si="12"/>
        <v>21.707999999999998</v>
      </c>
      <c r="GH24" s="813">
        <f t="shared" si="12"/>
        <v>143.52100000000002</v>
      </c>
      <c r="GI24" s="813">
        <f t="shared" si="13"/>
        <v>6.6114335728763605</v>
      </c>
      <c r="GJ24" s="813">
        <v>0</v>
      </c>
      <c r="GK24" s="813">
        <v>0</v>
      </c>
      <c r="GL24" s="813"/>
      <c r="GM24" s="813">
        <v>0</v>
      </c>
      <c r="GN24" s="813">
        <v>0</v>
      </c>
      <c r="GO24" s="813"/>
      <c r="GP24" s="813">
        <v>0</v>
      </c>
      <c r="GQ24" s="813">
        <v>0</v>
      </c>
      <c r="GR24" s="813"/>
      <c r="GS24" s="813">
        <v>0</v>
      </c>
      <c r="GT24" s="813">
        <v>0</v>
      </c>
      <c r="GU24" s="813"/>
      <c r="GV24" s="813">
        <v>2.0099999999999998</v>
      </c>
      <c r="GW24" s="813">
        <v>14.14</v>
      </c>
      <c r="GX24" s="813">
        <v>7.0348258706467668</v>
      </c>
      <c r="GY24" s="813">
        <v>12.059999999999999</v>
      </c>
      <c r="GZ24" s="813">
        <v>72.72</v>
      </c>
      <c r="HA24" s="813">
        <v>6.0298507462686572</v>
      </c>
      <c r="HB24" s="813">
        <v>0</v>
      </c>
      <c r="HC24" s="813">
        <v>0</v>
      </c>
      <c r="HD24" s="813"/>
      <c r="HE24" s="813">
        <v>0.50249999999999995</v>
      </c>
      <c r="HF24" s="813">
        <v>6.0600000000000005</v>
      </c>
      <c r="HG24" s="813">
        <v>12.059701492537316</v>
      </c>
      <c r="HH24" s="813">
        <v>0</v>
      </c>
      <c r="HI24" s="813">
        <v>0</v>
      </c>
      <c r="HJ24" s="813"/>
      <c r="HK24" s="813">
        <v>0</v>
      </c>
      <c r="HL24" s="813">
        <v>0</v>
      </c>
      <c r="HM24" s="813"/>
      <c r="HN24" s="813">
        <f t="shared" si="14"/>
        <v>14.572499999999998</v>
      </c>
      <c r="HO24" s="813">
        <f t="shared" si="2"/>
        <v>92.92</v>
      </c>
      <c r="HP24" s="813">
        <f t="shared" si="15"/>
        <v>6.3763938926059369</v>
      </c>
      <c r="HQ24" s="813">
        <v>0</v>
      </c>
      <c r="HR24" s="813">
        <v>0</v>
      </c>
      <c r="HS24" s="813"/>
      <c r="HT24" s="813">
        <v>1.0049999999999999</v>
      </c>
      <c r="HU24" s="813">
        <v>7.07</v>
      </c>
      <c r="HV24" s="813">
        <v>7.0348258706467668</v>
      </c>
      <c r="HW24" s="813">
        <v>2.0099999999999998</v>
      </c>
      <c r="HX24" s="813">
        <v>16.16</v>
      </c>
      <c r="HY24" s="813">
        <v>8.0398009950248763</v>
      </c>
      <c r="HZ24" s="813">
        <v>1.0049999999999999</v>
      </c>
      <c r="IA24" s="813">
        <v>15.15</v>
      </c>
      <c r="IB24" s="813">
        <v>15.074626865671643</v>
      </c>
      <c r="IC24" s="813">
        <v>1.0049999999999999</v>
      </c>
      <c r="ID24" s="813">
        <v>2.9289999999999998</v>
      </c>
      <c r="IE24" s="813">
        <v>2.9144278606965175</v>
      </c>
      <c r="IF24" s="813">
        <v>17.084999999999997</v>
      </c>
      <c r="IG24" s="813">
        <v>222.2</v>
      </c>
      <c r="IH24" s="813">
        <v>13.005560433128476</v>
      </c>
      <c r="II24" s="813">
        <v>2.0099999999999998</v>
      </c>
      <c r="IJ24" s="813">
        <v>8.08</v>
      </c>
      <c r="IK24" s="813">
        <v>4.0199004975124382</v>
      </c>
      <c r="IL24" s="813">
        <v>0</v>
      </c>
      <c r="IM24" s="813">
        <v>0</v>
      </c>
      <c r="IN24" s="813"/>
      <c r="IO24" s="813">
        <v>0</v>
      </c>
      <c r="IP24" s="813">
        <v>0</v>
      </c>
      <c r="IQ24" s="813"/>
      <c r="IR24" s="813">
        <f t="shared" si="16"/>
        <v>24.119999999999997</v>
      </c>
      <c r="IS24" s="813">
        <f t="shared" si="16"/>
        <v>271.589</v>
      </c>
      <c r="IT24" s="813">
        <f t="shared" si="17"/>
        <v>11.259908789386403</v>
      </c>
      <c r="IU24" s="813">
        <f t="shared" si="3"/>
        <v>1036.0745999999997</v>
      </c>
      <c r="IV24" s="813">
        <f t="shared" si="3"/>
        <v>4672.7750999999998</v>
      </c>
      <c r="IW24" s="813">
        <f t="shared" si="18"/>
        <v>4.5100759153829282</v>
      </c>
      <c r="IX24" s="468"/>
      <c r="IY24" s="468"/>
      <c r="IZ24" s="468"/>
      <c r="JA24" s="468"/>
      <c r="JB24" s="468"/>
      <c r="JC24" s="468"/>
      <c r="JD24" s="468"/>
    </row>
    <row r="25" spans="1:264" s="484" customFormat="1" ht="15.75">
      <c r="A25" s="482">
        <v>22</v>
      </c>
      <c r="B25" s="482" t="s">
        <v>577</v>
      </c>
      <c r="C25" s="813">
        <v>33.164999999999999</v>
      </c>
      <c r="D25" s="813">
        <v>266.64</v>
      </c>
      <c r="E25" s="813">
        <v>8.0398009950248746</v>
      </c>
      <c r="F25" s="813">
        <v>178.89</v>
      </c>
      <c r="G25" s="813">
        <v>2157.36</v>
      </c>
      <c r="H25" s="813">
        <v>12.059701492537314</v>
      </c>
      <c r="I25" s="813">
        <v>13.064999999999998</v>
      </c>
      <c r="J25" s="813">
        <v>91.91</v>
      </c>
      <c r="K25" s="813">
        <v>7.0348258706467668</v>
      </c>
      <c r="L25" s="813">
        <v>28.139999999999997</v>
      </c>
      <c r="M25" s="813">
        <v>143.26849999999999</v>
      </c>
      <c r="N25" s="813">
        <v>5.0912757640369586</v>
      </c>
      <c r="O25" s="813">
        <v>0</v>
      </c>
      <c r="P25" s="813">
        <v>0</v>
      </c>
      <c r="Q25" s="813"/>
      <c r="R25" s="813">
        <v>17.084999999999997</v>
      </c>
      <c r="S25" s="813">
        <v>68.680000000000007</v>
      </c>
      <c r="T25" s="813">
        <v>4.0199004975124391</v>
      </c>
      <c r="U25" s="813">
        <v>72.359999999999985</v>
      </c>
      <c r="V25" s="813">
        <v>883.75</v>
      </c>
      <c r="W25" s="813">
        <v>12.213239358761749</v>
      </c>
      <c r="X25" s="813">
        <v>13.064999999999998</v>
      </c>
      <c r="Y25" s="813">
        <v>60.6</v>
      </c>
      <c r="Z25" s="813">
        <v>4.6383467278989672</v>
      </c>
      <c r="AA25" s="813">
        <v>301.49999999999994</v>
      </c>
      <c r="AB25" s="813">
        <v>909</v>
      </c>
      <c r="AC25" s="813">
        <v>3.0149253731343291</v>
      </c>
      <c r="AD25" s="813">
        <v>13.064999999999998</v>
      </c>
      <c r="AE25" s="813">
        <v>65.650000000000006</v>
      </c>
      <c r="AF25" s="813">
        <v>5.0248756218905486</v>
      </c>
      <c r="AG25" s="813">
        <v>50.249999999999993</v>
      </c>
      <c r="AH25" s="813">
        <v>202</v>
      </c>
      <c r="AI25" s="813">
        <v>4.0199004975124382</v>
      </c>
      <c r="AJ25" s="813">
        <v>259.28999999999996</v>
      </c>
      <c r="AK25" s="813">
        <v>4690.4399999999996</v>
      </c>
      <c r="AL25" s="813">
        <v>18.089552238805972</v>
      </c>
      <c r="AM25" s="813">
        <v>1055.25</v>
      </c>
      <c r="AN25" s="813">
        <v>12726</v>
      </c>
      <c r="AO25" s="813">
        <v>12.059701492537313</v>
      </c>
      <c r="AP25" s="813">
        <v>150.74999999999997</v>
      </c>
      <c r="AQ25" s="813">
        <v>1146.3499999999999</v>
      </c>
      <c r="AR25" s="813">
        <v>7.6043117744610287</v>
      </c>
      <c r="AS25" s="813">
        <f t="shared" si="4"/>
        <v>2185.8749999999995</v>
      </c>
      <c r="AT25" s="813">
        <f t="shared" si="4"/>
        <v>23411.648499999996</v>
      </c>
      <c r="AU25" s="813">
        <f t="shared" si="5"/>
        <v>10.710424200834906</v>
      </c>
      <c r="AV25" s="813">
        <v>231.14999999999998</v>
      </c>
      <c r="AW25" s="813">
        <v>1161.5</v>
      </c>
      <c r="AX25" s="813">
        <v>5.0248756218905477</v>
      </c>
      <c r="AY25" s="813">
        <v>71.35499999999999</v>
      </c>
      <c r="AZ25" s="813">
        <v>465.61</v>
      </c>
      <c r="BA25" s="813">
        <v>6.5252610188494158</v>
      </c>
      <c r="BB25" s="813">
        <v>60.802499999999995</v>
      </c>
      <c r="BC25" s="813">
        <v>343.60199999999998</v>
      </c>
      <c r="BD25" s="813">
        <v>5.6511163192302947</v>
      </c>
      <c r="BE25" s="813">
        <v>474.35999999999996</v>
      </c>
      <c r="BF25" s="813">
        <v>1254.42</v>
      </c>
      <c r="BG25" s="813">
        <v>2.6444472552491782</v>
      </c>
      <c r="BH25" s="813">
        <v>301.49999999999994</v>
      </c>
      <c r="BI25" s="813">
        <v>606</v>
      </c>
      <c r="BJ25" s="813">
        <v>2.0099502487562191</v>
      </c>
      <c r="BK25" s="813">
        <v>458.28</v>
      </c>
      <c r="BL25" s="813">
        <v>2440.9680000000003</v>
      </c>
      <c r="BM25" s="813">
        <v>5.3263681592039811</v>
      </c>
      <c r="BN25" s="813">
        <v>217.07999999999998</v>
      </c>
      <c r="BO25" s="813">
        <v>9817.2000000000007</v>
      </c>
      <c r="BP25" s="813">
        <v>45.223880597014933</v>
      </c>
      <c r="BQ25" s="813">
        <v>226.12499999999997</v>
      </c>
      <c r="BR25" s="813">
        <v>6135.75</v>
      </c>
      <c r="BS25" s="813">
        <v>27.134328358208958</v>
      </c>
      <c r="BT25" s="813">
        <f t="shared" si="6"/>
        <v>2040.6524999999999</v>
      </c>
      <c r="BU25" s="813">
        <f t="shared" si="1"/>
        <v>22225.050000000003</v>
      </c>
      <c r="BV25" s="813">
        <f t="shared" si="7"/>
        <v>10.891148786968875</v>
      </c>
      <c r="BW25" s="813">
        <v>32.159999999999997</v>
      </c>
      <c r="BX25" s="813">
        <v>206.04</v>
      </c>
      <c r="BY25" s="813">
        <v>6.4067164179104479</v>
      </c>
      <c r="BZ25" s="813">
        <v>26.129999999999995</v>
      </c>
      <c r="CA25" s="813">
        <v>262.60000000000002</v>
      </c>
      <c r="CB25" s="813">
        <v>10.049751243781097</v>
      </c>
      <c r="CC25" s="813">
        <v>20.099999999999998</v>
      </c>
      <c r="CD25" s="813">
        <v>75.75</v>
      </c>
      <c r="CE25" s="813">
        <v>3.7686567164179108</v>
      </c>
      <c r="CF25" s="813">
        <v>113.92679999999999</v>
      </c>
      <c r="CG25" s="813">
        <v>1162.5504000000001</v>
      </c>
      <c r="CH25" s="813">
        <v>10.204362801377728</v>
      </c>
      <c r="CI25" s="813">
        <v>147.73499999999999</v>
      </c>
      <c r="CJ25" s="813">
        <v>565.6</v>
      </c>
      <c r="CK25" s="813">
        <v>3.8284766642975603</v>
      </c>
      <c r="CL25" s="813">
        <v>190.95</v>
      </c>
      <c r="CM25" s="813">
        <v>2686.6</v>
      </c>
      <c r="CN25" s="813">
        <v>14.069651741293534</v>
      </c>
      <c r="CO25" s="813">
        <v>53.264999999999993</v>
      </c>
      <c r="CP25" s="813">
        <v>727.2</v>
      </c>
      <c r="CQ25" s="813">
        <v>13.652492255702622</v>
      </c>
      <c r="CR25" s="813">
        <v>36.179999999999993</v>
      </c>
      <c r="CS25" s="813">
        <v>727.2</v>
      </c>
      <c r="CT25" s="813">
        <v>20.099502487562194</v>
      </c>
      <c r="CU25" s="813">
        <v>25.124999999999996</v>
      </c>
      <c r="CV25" s="813">
        <v>328.25</v>
      </c>
      <c r="CW25" s="813">
        <v>13.064676616915424</v>
      </c>
      <c r="CX25" s="813">
        <v>70.349999999999994</v>
      </c>
      <c r="CY25" s="813">
        <v>1330.17</v>
      </c>
      <c r="CZ25" s="813">
        <v>18.907889125799578</v>
      </c>
      <c r="DA25" s="813">
        <v>80.399999999999991</v>
      </c>
      <c r="DB25" s="813">
        <v>331.28000000000003</v>
      </c>
      <c r="DC25" s="813">
        <v>4.1203980099502493</v>
      </c>
      <c r="DD25" s="813">
        <v>151.755</v>
      </c>
      <c r="DE25" s="813">
        <v>1611.96</v>
      </c>
      <c r="DF25" s="813">
        <v>10.622121182168627</v>
      </c>
      <c r="DG25" s="813">
        <v>221.09999999999997</v>
      </c>
      <c r="DH25" s="813">
        <v>2444.1999999999998</v>
      </c>
      <c r="DI25" s="813">
        <v>11.054726368159205</v>
      </c>
      <c r="DJ25" s="813">
        <f t="shared" si="8"/>
        <v>1169.1768</v>
      </c>
      <c r="DK25" s="813">
        <f t="shared" si="8"/>
        <v>12459.400400000002</v>
      </c>
      <c r="DL25" s="813">
        <f t="shared" si="9"/>
        <v>10.656558015862103</v>
      </c>
      <c r="DM25" s="813">
        <v>0.20099999999999998</v>
      </c>
      <c r="DN25" s="813">
        <v>1.212</v>
      </c>
      <c r="DO25" s="813">
        <v>6.0298507462686572</v>
      </c>
      <c r="DP25" s="813">
        <v>5.0249999999999995</v>
      </c>
      <c r="DQ25" s="813">
        <v>44.44</v>
      </c>
      <c r="DR25" s="813">
        <v>8.8437810945273636</v>
      </c>
      <c r="DS25" s="813">
        <v>40.199999999999996</v>
      </c>
      <c r="DT25" s="813">
        <v>95.95</v>
      </c>
      <c r="DU25" s="813">
        <v>2.3868159203980102</v>
      </c>
      <c r="DV25" s="813">
        <v>75.374999999999986</v>
      </c>
      <c r="DW25" s="813">
        <v>662.86299999999994</v>
      </c>
      <c r="DX25" s="813">
        <v>8.7942023217247112</v>
      </c>
      <c r="DY25" s="813">
        <v>95.474999999999994</v>
      </c>
      <c r="DZ25" s="813">
        <v>671.65</v>
      </c>
      <c r="EA25" s="813">
        <v>7.0348258706467668</v>
      </c>
      <c r="EB25" s="813">
        <v>63.817499999999995</v>
      </c>
      <c r="EC25" s="813">
        <v>513.08000000000004</v>
      </c>
      <c r="ED25" s="813">
        <v>8.0398009950248763</v>
      </c>
      <c r="EE25" s="813">
        <v>14.672999999999998</v>
      </c>
      <c r="EF25" s="813">
        <v>107.4337</v>
      </c>
      <c r="EG25" s="813">
        <v>7.3218632863081865</v>
      </c>
      <c r="EH25" s="813">
        <v>34.169999999999995</v>
      </c>
      <c r="EI25" s="813">
        <v>222.2</v>
      </c>
      <c r="EJ25" s="813">
        <v>6.5027802165642381</v>
      </c>
      <c r="EK25" s="813">
        <v>5.0249999999999995</v>
      </c>
      <c r="EL25" s="813">
        <v>44.44</v>
      </c>
      <c r="EM25" s="813">
        <v>8.8437810945273636</v>
      </c>
      <c r="EN25" s="813">
        <v>17.989499999999996</v>
      </c>
      <c r="EO25" s="813">
        <v>117.56400000000001</v>
      </c>
      <c r="EP25" s="813">
        <v>6.5351455015425683</v>
      </c>
      <c r="EQ25" s="813">
        <v>7.5374999999999996</v>
      </c>
      <c r="ER25" s="813">
        <v>75.75</v>
      </c>
      <c r="ES25" s="813">
        <v>10.049751243781095</v>
      </c>
      <c r="ET25" s="813">
        <f t="shared" si="10"/>
        <v>359.48849999999999</v>
      </c>
      <c r="EU25" s="813">
        <f t="shared" si="10"/>
        <v>2556.5826999999995</v>
      </c>
      <c r="EV25" s="813">
        <f t="shared" si="11"/>
        <v>7.1117231844690432</v>
      </c>
      <c r="EW25" s="813">
        <v>31.657499999999995</v>
      </c>
      <c r="EX25" s="813">
        <v>333.40100000000001</v>
      </c>
      <c r="EY25" s="813">
        <v>10.531501224038539</v>
      </c>
      <c r="EZ25" s="813">
        <v>502.49999999999994</v>
      </c>
      <c r="FA25" s="813">
        <v>6060</v>
      </c>
      <c r="FB25" s="813">
        <v>12.059701492537314</v>
      </c>
      <c r="FC25" s="813">
        <v>110.54999999999998</v>
      </c>
      <c r="FD25" s="813">
        <v>666.6</v>
      </c>
      <c r="FE25" s="813">
        <v>6.0298507462686581</v>
      </c>
      <c r="FF25" s="813">
        <v>150.74999999999997</v>
      </c>
      <c r="FG25" s="813">
        <v>1414</v>
      </c>
      <c r="FH25" s="813">
        <v>9.3797678275290242</v>
      </c>
      <c r="FI25" s="813">
        <v>14.069999999999999</v>
      </c>
      <c r="FJ25" s="813">
        <v>175.74</v>
      </c>
      <c r="FK25" s="813">
        <v>12.490405117270791</v>
      </c>
      <c r="FL25" s="813">
        <v>13.064999999999998</v>
      </c>
      <c r="FM25" s="813">
        <v>52.52</v>
      </c>
      <c r="FN25" s="813">
        <v>4.0199004975124391</v>
      </c>
      <c r="FO25" s="813">
        <v>120.6</v>
      </c>
      <c r="FP25" s="813">
        <v>432.28000000000003</v>
      </c>
      <c r="FQ25" s="813">
        <v>3.584411276948591</v>
      </c>
      <c r="FR25" s="813">
        <v>7.5374999999999996</v>
      </c>
      <c r="FS25" s="813">
        <v>75.75</v>
      </c>
      <c r="FT25" s="813">
        <v>10.049751243781095</v>
      </c>
      <c r="FU25" s="813">
        <v>50.249999999999993</v>
      </c>
      <c r="FV25" s="813">
        <v>436.32</v>
      </c>
      <c r="FW25" s="813">
        <v>8.6829850746268669</v>
      </c>
      <c r="FX25" s="813">
        <v>15.074999999999999</v>
      </c>
      <c r="FY25" s="813">
        <v>68.174999999999997</v>
      </c>
      <c r="FZ25" s="813">
        <v>4.5223880597014929</v>
      </c>
      <c r="GA25" s="813">
        <v>24.421499999999998</v>
      </c>
      <c r="GB25" s="813">
        <v>2472.48</v>
      </c>
      <c r="GC25" s="813">
        <v>101.24193845586882</v>
      </c>
      <c r="GD25" s="813">
        <v>94.469999999999985</v>
      </c>
      <c r="GE25" s="813">
        <v>550.65200000000004</v>
      </c>
      <c r="GF25" s="813">
        <v>5.8288557213930359</v>
      </c>
      <c r="GG25" s="813">
        <f t="shared" si="12"/>
        <v>1134.9465</v>
      </c>
      <c r="GH25" s="813">
        <f t="shared" si="12"/>
        <v>12737.918</v>
      </c>
      <c r="GI25" s="813">
        <f t="shared" si="13"/>
        <v>11.223364273117719</v>
      </c>
      <c r="GJ25" s="813">
        <v>27.134999999999998</v>
      </c>
      <c r="GK25" s="813">
        <v>30.3</v>
      </c>
      <c r="GL25" s="813">
        <v>1.1166390270867883</v>
      </c>
      <c r="GM25" s="813">
        <v>63.314999999999991</v>
      </c>
      <c r="GN25" s="813">
        <v>419.95800000000003</v>
      </c>
      <c r="GO25" s="813">
        <v>6.632835820895524</v>
      </c>
      <c r="GP25" s="813">
        <v>64.319999999999993</v>
      </c>
      <c r="GQ25" s="813">
        <v>96.960000000000008</v>
      </c>
      <c r="GR25" s="813">
        <v>1.5074626865671645</v>
      </c>
      <c r="GS25" s="813">
        <v>79.394999999999996</v>
      </c>
      <c r="GT25" s="813">
        <v>398.95</v>
      </c>
      <c r="GU25" s="813">
        <v>5.0248756218905477</v>
      </c>
      <c r="GV25" s="813">
        <v>8.0399999999999991</v>
      </c>
      <c r="GW25" s="813">
        <v>40.4</v>
      </c>
      <c r="GX25" s="813">
        <v>5.0248756218905477</v>
      </c>
      <c r="GY25" s="813">
        <v>175.87499999999997</v>
      </c>
      <c r="GZ25" s="813">
        <v>1070.5999999999999</v>
      </c>
      <c r="HA25" s="813">
        <v>6.0872778962331209</v>
      </c>
      <c r="HB25" s="813">
        <v>14.069999999999999</v>
      </c>
      <c r="HC25" s="813">
        <v>175.74</v>
      </c>
      <c r="HD25" s="813">
        <v>12.490405117270791</v>
      </c>
      <c r="HE25" s="813">
        <v>14.069999999999999</v>
      </c>
      <c r="HF25" s="813">
        <v>88.375</v>
      </c>
      <c r="HG25" s="813">
        <v>6.2810945273631846</v>
      </c>
      <c r="HH25" s="813">
        <v>77.384999999999991</v>
      </c>
      <c r="HI25" s="813">
        <v>833.25</v>
      </c>
      <c r="HJ25" s="813">
        <v>10.767590618336888</v>
      </c>
      <c r="HK25" s="813">
        <v>105.52499999999999</v>
      </c>
      <c r="HL25" s="813">
        <v>585.79999999999995</v>
      </c>
      <c r="HM25" s="813">
        <v>5.5512911632314621</v>
      </c>
      <c r="HN25" s="813">
        <f t="shared" si="14"/>
        <v>629.12999999999988</v>
      </c>
      <c r="HO25" s="813">
        <f t="shared" si="2"/>
        <v>3740.3330000000005</v>
      </c>
      <c r="HP25" s="813">
        <f t="shared" si="15"/>
        <v>5.9452466103984891</v>
      </c>
      <c r="HQ25" s="813">
        <v>41.204999999999998</v>
      </c>
      <c r="HR25" s="813">
        <v>294.92</v>
      </c>
      <c r="HS25" s="813">
        <v>7.1573838126440972</v>
      </c>
      <c r="HT25" s="813">
        <v>85.424999999999997</v>
      </c>
      <c r="HU25" s="813">
        <v>863.55</v>
      </c>
      <c r="HV25" s="813">
        <v>10.108867427568041</v>
      </c>
      <c r="HW25" s="813">
        <v>65.324999999999989</v>
      </c>
      <c r="HX25" s="813">
        <v>426.72500000000002</v>
      </c>
      <c r="HY25" s="813">
        <v>6.5323383084577129</v>
      </c>
      <c r="HZ25" s="813">
        <v>40.199999999999996</v>
      </c>
      <c r="IA25" s="813">
        <v>106.05</v>
      </c>
      <c r="IB25" s="813">
        <v>2.6380597014925375</v>
      </c>
      <c r="IC25" s="813">
        <v>204.01499999999999</v>
      </c>
      <c r="ID25" s="813">
        <v>1640.24</v>
      </c>
      <c r="IE25" s="813">
        <v>8.0398009950248763</v>
      </c>
      <c r="IF25" s="813">
        <v>65.324999999999989</v>
      </c>
      <c r="IG25" s="813">
        <v>818.1</v>
      </c>
      <c r="IH25" s="813">
        <v>12.523536165327213</v>
      </c>
      <c r="II25" s="813">
        <v>12.059999999999999</v>
      </c>
      <c r="IJ25" s="813">
        <v>42.42</v>
      </c>
      <c r="IK25" s="813">
        <v>3.5174129353233834</v>
      </c>
      <c r="IL25" s="813">
        <v>849.22499999999991</v>
      </c>
      <c r="IM25" s="813">
        <v>13715.8</v>
      </c>
      <c r="IN25" s="813">
        <v>16.150961170478968</v>
      </c>
      <c r="IO25" s="813">
        <v>157.785</v>
      </c>
      <c r="IP25" s="813">
        <v>3171.4</v>
      </c>
      <c r="IQ25" s="813">
        <v>20.099502487562191</v>
      </c>
      <c r="IR25" s="813">
        <f t="shared" si="16"/>
        <v>1520.5649999999998</v>
      </c>
      <c r="IS25" s="813">
        <f t="shared" si="16"/>
        <v>21079.205000000002</v>
      </c>
      <c r="IT25" s="813">
        <f t="shared" si="17"/>
        <v>13.862745098039218</v>
      </c>
      <c r="IU25" s="813">
        <f t="shared" si="3"/>
        <v>9039.8343000000004</v>
      </c>
      <c r="IV25" s="813">
        <f t="shared" si="3"/>
        <v>98210.137600000002</v>
      </c>
      <c r="IW25" s="813">
        <f t="shared" si="18"/>
        <v>10.864152410404248</v>
      </c>
      <c r="IX25" s="468"/>
      <c r="IY25" s="468"/>
      <c r="IZ25" s="468"/>
      <c r="JA25" s="468"/>
      <c r="JB25" s="468"/>
      <c r="JC25" s="468"/>
      <c r="JD25" s="468"/>
    </row>
    <row r="26" spans="1:264" ht="15.75">
      <c r="A26" s="482">
        <v>23</v>
      </c>
      <c r="B26" s="483" t="s">
        <v>578</v>
      </c>
      <c r="C26" s="813">
        <v>16.5825</v>
      </c>
      <c r="D26" s="813">
        <v>233.31</v>
      </c>
      <c r="E26" s="813">
        <v>14.069651741293534</v>
      </c>
      <c r="F26" s="813">
        <v>91.454999999999984</v>
      </c>
      <c r="G26" s="813">
        <v>1011.01</v>
      </c>
      <c r="H26" s="813">
        <v>11.054726368159205</v>
      </c>
      <c r="I26" s="813">
        <v>4.0199999999999996</v>
      </c>
      <c r="J26" s="813">
        <v>20.2</v>
      </c>
      <c r="K26" s="813">
        <v>5.0248756218905477</v>
      </c>
      <c r="L26" s="813">
        <v>27.134999999999998</v>
      </c>
      <c r="M26" s="813">
        <v>205.88849999999999</v>
      </c>
      <c r="N26" s="813">
        <v>7.5875621890547267</v>
      </c>
      <c r="O26" s="813">
        <v>0</v>
      </c>
      <c r="P26" s="813">
        <v>0</v>
      </c>
      <c r="Q26" s="813"/>
      <c r="R26" s="813">
        <v>16.079999999999998</v>
      </c>
      <c r="S26" s="813">
        <v>129.28</v>
      </c>
      <c r="T26" s="813">
        <v>8.0398009950248763</v>
      </c>
      <c r="U26" s="813">
        <v>23.114999999999998</v>
      </c>
      <c r="V26" s="813">
        <v>118.17</v>
      </c>
      <c r="W26" s="813">
        <v>5.1122647631408178</v>
      </c>
      <c r="X26" s="813">
        <v>5.0249999999999995</v>
      </c>
      <c r="Y26" s="813">
        <v>27.27</v>
      </c>
      <c r="Z26" s="813">
        <v>5.4268656716417913</v>
      </c>
      <c r="AA26" s="813">
        <v>281.39999999999998</v>
      </c>
      <c r="AB26" s="813">
        <v>1414</v>
      </c>
      <c r="AC26" s="813">
        <v>5.0248756218905477</v>
      </c>
      <c r="AD26" s="813">
        <v>4.0199999999999996</v>
      </c>
      <c r="AE26" s="813">
        <v>28.28</v>
      </c>
      <c r="AF26" s="813">
        <v>7.0348258706467668</v>
      </c>
      <c r="AG26" s="813">
        <v>86.429999999999993</v>
      </c>
      <c r="AH26" s="813">
        <v>868.6</v>
      </c>
      <c r="AI26" s="813">
        <v>10.049751243781095</v>
      </c>
      <c r="AJ26" s="813">
        <v>579.88499999999999</v>
      </c>
      <c r="AK26" s="813">
        <v>8473.9</v>
      </c>
      <c r="AL26" s="813">
        <v>14.613069832811679</v>
      </c>
      <c r="AM26" s="813">
        <v>301.49999999999994</v>
      </c>
      <c r="AN26" s="813">
        <v>3333</v>
      </c>
      <c r="AO26" s="813">
        <v>11.054726368159207</v>
      </c>
      <c r="AP26" s="813">
        <v>703.49999999999989</v>
      </c>
      <c r="AQ26" s="813">
        <v>8484</v>
      </c>
      <c r="AR26" s="813">
        <v>12.059701492537314</v>
      </c>
      <c r="AS26" s="813">
        <f t="shared" si="4"/>
        <v>2140.1475</v>
      </c>
      <c r="AT26" s="813">
        <f t="shared" si="4"/>
        <v>24346.908499999998</v>
      </c>
      <c r="AU26" s="813">
        <f t="shared" si="5"/>
        <v>11.376275934252194</v>
      </c>
      <c r="AV26" s="813">
        <v>407.02499999999998</v>
      </c>
      <c r="AW26" s="813">
        <v>4908.6000000000004</v>
      </c>
      <c r="AX26" s="813">
        <v>12.059701492537314</v>
      </c>
      <c r="AY26" s="813">
        <v>160.79999999999998</v>
      </c>
      <c r="AZ26" s="813">
        <v>1777.6</v>
      </c>
      <c r="BA26" s="813">
        <v>11.054726368159205</v>
      </c>
      <c r="BB26" s="813">
        <v>605.01</v>
      </c>
      <c r="BC26" s="813">
        <v>5075.0479999999998</v>
      </c>
      <c r="BD26" s="813">
        <v>8.3883704401580133</v>
      </c>
      <c r="BE26" s="813">
        <v>452.24999999999994</v>
      </c>
      <c r="BF26" s="813">
        <v>5075.25</v>
      </c>
      <c r="BG26" s="813">
        <v>11.222222222222223</v>
      </c>
      <c r="BH26" s="813">
        <v>251.24999999999997</v>
      </c>
      <c r="BI26" s="813">
        <v>1010</v>
      </c>
      <c r="BJ26" s="813">
        <v>4.0199004975124382</v>
      </c>
      <c r="BK26" s="813">
        <v>49.244999999999997</v>
      </c>
      <c r="BL26" s="813">
        <v>286.83999999999997</v>
      </c>
      <c r="BM26" s="813">
        <v>5.8247537821098589</v>
      </c>
      <c r="BN26" s="813">
        <v>457.27499999999998</v>
      </c>
      <c r="BO26" s="813">
        <v>5974.15</v>
      </c>
      <c r="BP26" s="813">
        <v>13.064676616915422</v>
      </c>
      <c r="BQ26" s="813">
        <v>311.54999999999995</v>
      </c>
      <c r="BR26" s="813">
        <v>3131</v>
      </c>
      <c r="BS26" s="813">
        <v>10.049751243781095</v>
      </c>
      <c r="BT26" s="813">
        <f t="shared" si="6"/>
        <v>2694.4049999999997</v>
      </c>
      <c r="BU26" s="813">
        <f t="shared" si="1"/>
        <v>27238.487999999998</v>
      </c>
      <c r="BV26" s="813">
        <f t="shared" si="7"/>
        <v>10.109277558496217</v>
      </c>
      <c r="BW26" s="813">
        <v>6.0299999999999994</v>
      </c>
      <c r="BX26" s="813">
        <v>45.45</v>
      </c>
      <c r="BY26" s="813">
        <v>7.5373134328358224</v>
      </c>
      <c r="BZ26" s="813">
        <v>40.199999999999996</v>
      </c>
      <c r="CA26" s="813">
        <v>464.6</v>
      </c>
      <c r="CB26" s="813">
        <v>11.55721393034826</v>
      </c>
      <c r="CC26" s="813">
        <v>12.059999999999999</v>
      </c>
      <c r="CD26" s="813">
        <v>82.820000000000007</v>
      </c>
      <c r="CE26" s="813">
        <v>6.8673300165837494</v>
      </c>
      <c r="CF26" s="813">
        <v>12.049949999999999</v>
      </c>
      <c r="CG26" s="813">
        <v>149.72240000000002</v>
      </c>
      <c r="CH26" s="813">
        <v>12.425146992311173</v>
      </c>
      <c r="CI26" s="813">
        <v>50.249999999999993</v>
      </c>
      <c r="CJ26" s="813">
        <v>303</v>
      </c>
      <c r="CK26" s="813">
        <v>6.0298507462686572</v>
      </c>
      <c r="CL26" s="813">
        <v>150.74999999999997</v>
      </c>
      <c r="CM26" s="813">
        <v>2272.5</v>
      </c>
      <c r="CN26" s="813">
        <v>15.074626865671645</v>
      </c>
      <c r="CO26" s="813">
        <v>0</v>
      </c>
      <c r="CP26" s="813">
        <v>0</v>
      </c>
      <c r="CQ26" s="813"/>
      <c r="CR26" s="813">
        <v>13.064999999999998</v>
      </c>
      <c r="CS26" s="813">
        <v>262.60000000000002</v>
      </c>
      <c r="CT26" s="813">
        <v>20.099502487562194</v>
      </c>
      <c r="CU26" s="813">
        <v>15.074999999999999</v>
      </c>
      <c r="CV26" s="813">
        <v>129.28</v>
      </c>
      <c r="CW26" s="813">
        <v>8.5757877280265351</v>
      </c>
      <c r="CX26" s="813">
        <v>98.49</v>
      </c>
      <c r="CY26" s="813">
        <v>1237.25</v>
      </c>
      <c r="CZ26" s="813">
        <v>12.562189054726369</v>
      </c>
      <c r="DA26" s="813">
        <v>166.82999999999998</v>
      </c>
      <c r="DB26" s="813">
        <v>1467.0250000000001</v>
      </c>
      <c r="DC26" s="813">
        <v>8.7935323383084594</v>
      </c>
      <c r="DD26" s="813">
        <v>114.57</v>
      </c>
      <c r="DE26" s="813">
        <v>2575.5</v>
      </c>
      <c r="DF26" s="813">
        <v>22.479706729510344</v>
      </c>
      <c r="DG26" s="813">
        <v>351.74999999999994</v>
      </c>
      <c r="DH26" s="813">
        <v>4418.75</v>
      </c>
      <c r="DI26" s="813">
        <v>12.562189054726371</v>
      </c>
      <c r="DJ26" s="813">
        <f t="shared" si="8"/>
        <v>1031.1199499999998</v>
      </c>
      <c r="DK26" s="813">
        <f t="shared" si="8"/>
        <v>13408.4974</v>
      </c>
      <c r="DL26" s="813">
        <f t="shared" si="9"/>
        <v>13.003819196786953</v>
      </c>
      <c r="DM26" s="813">
        <v>0</v>
      </c>
      <c r="DN26" s="813">
        <v>0</v>
      </c>
      <c r="DO26" s="813"/>
      <c r="DP26" s="813">
        <v>0</v>
      </c>
      <c r="DQ26" s="813">
        <v>0</v>
      </c>
      <c r="DR26" s="813"/>
      <c r="DS26" s="813">
        <v>26.129999999999995</v>
      </c>
      <c r="DT26" s="813">
        <v>236.34</v>
      </c>
      <c r="DU26" s="813">
        <v>9.0447761194029876</v>
      </c>
      <c r="DV26" s="813">
        <v>70.349999999999994</v>
      </c>
      <c r="DW26" s="813">
        <v>608.02</v>
      </c>
      <c r="DX26" s="813">
        <v>8.6427860696517413</v>
      </c>
      <c r="DY26" s="813">
        <v>65.324999999999989</v>
      </c>
      <c r="DZ26" s="813">
        <v>558.02499999999998</v>
      </c>
      <c r="EA26" s="813">
        <v>8.5422885572139311</v>
      </c>
      <c r="EB26" s="813">
        <v>93.364499999999992</v>
      </c>
      <c r="EC26" s="813">
        <v>1219.777</v>
      </c>
      <c r="ED26" s="813">
        <v>13.064676616915424</v>
      </c>
      <c r="EE26" s="813">
        <v>21.406499999999998</v>
      </c>
      <c r="EF26" s="813">
        <v>225.37139999999999</v>
      </c>
      <c r="EG26" s="813">
        <v>10.528176021301942</v>
      </c>
      <c r="EH26" s="813">
        <v>75.374999999999986</v>
      </c>
      <c r="EI26" s="813">
        <v>656.5</v>
      </c>
      <c r="EJ26" s="813">
        <v>8.7097844112769494</v>
      </c>
      <c r="EK26" s="813">
        <v>16.079999999999998</v>
      </c>
      <c r="EL26" s="813">
        <v>147.46</v>
      </c>
      <c r="EM26" s="813">
        <v>9.1703980099502509</v>
      </c>
      <c r="EN26" s="813">
        <v>362.00099999999998</v>
      </c>
      <c r="EO26" s="813">
        <v>422.18</v>
      </c>
      <c r="EP26" s="813">
        <v>1.1662398722655463</v>
      </c>
      <c r="EQ26" s="813">
        <v>95.474999999999994</v>
      </c>
      <c r="ER26" s="813">
        <v>1247.3499999999999</v>
      </c>
      <c r="ES26" s="813">
        <v>13.064676616915422</v>
      </c>
      <c r="ET26" s="813">
        <f t="shared" si="10"/>
        <v>825.50699999999995</v>
      </c>
      <c r="EU26" s="813">
        <f t="shared" si="10"/>
        <v>5321.0234</v>
      </c>
      <c r="EV26" s="813">
        <f t="shared" si="11"/>
        <v>6.445764118293364</v>
      </c>
      <c r="EW26" s="813">
        <v>47.234999999999992</v>
      </c>
      <c r="EX26" s="813">
        <v>474.7</v>
      </c>
      <c r="EY26" s="813">
        <v>10.049751243781095</v>
      </c>
      <c r="EZ26" s="813">
        <v>351.74999999999994</v>
      </c>
      <c r="FA26" s="813">
        <v>5050</v>
      </c>
      <c r="FB26" s="813">
        <v>14.356787491115851</v>
      </c>
      <c r="FC26" s="813">
        <v>203.01</v>
      </c>
      <c r="FD26" s="813">
        <v>1836.18</v>
      </c>
      <c r="FE26" s="813">
        <v>9.0447761194029859</v>
      </c>
      <c r="FF26" s="813">
        <v>126.62999999999998</v>
      </c>
      <c r="FG26" s="813">
        <v>1908.9</v>
      </c>
      <c r="FH26" s="813">
        <v>15.074626865671645</v>
      </c>
      <c r="FI26" s="813">
        <v>12.562499999999998</v>
      </c>
      <c r="FJ26" s="813">
        <v>154.02500000000001</v>
      </c>
      <c r="FK26" s="813">
        <v>12.260696517412937</v>
      </c>
      <c r="FL26" s="813">
        <v>4.0199999999999996</v>
      </c>
      <c r="FM26" s="813">
        <v>20.2</v>
      </c>
      <c r="FN26" s="813">
        <v>5.0248756218905477</v>
      </c>
      <c r="FO26" s="813">
        <v>180.89999999999998</v>
      </c>
      <c r="FP26" s="813">
        <v>365.62</v>
      </c>
      <c r="FQ26" s="813">
        <v>2.0211166390270869</v>
      </c>
      <c r="FR26" s="813">
        <v>95.474999999999994</v>
      </c>
      <c r="FS26" s="813">
        <v>1247.3499999999999</v>
      </c>
      <c r="FT26" s="813">
        <v>13.064676616915422</v>
      </c>
      <c r="FU26" s="813">
        <v>15.074999999999999</v>
      </c>
      <c r="FV26" s="813">
        <v>158.57</v>
      </c>
      <c r="FW26" s="813">
        <v>10.518739635157546</v>
      </c>
      <c r="FX26" s="813">
        <v>42.209999999999994</v>
      </c>
      <c r="FY26" s="813">
        <v>296.94</v>
      </c>
      <c r="FZ26" s="813">
        <v>7.0348258706467668</v>
      </c>
      <c r="GA26" s="813">
        <v>65.324999999999989</v>
      </c>
      <c r="GB26" s="813">
        <v>538.33000000000004</v>
      </c>
      <c r="GC26" s="813">
        <v>8.2407960199005004</v>
      </c>
      <c r="GD26" s="813">
        <v>96.47999999999999</v>
      </c>
      <c r="GE26" s="813">
        <v>1357.44</v>
      </c>
      <c r="GF26" s="813">
        <v>14.069651741293534</v>
      </c>
      <c r="GG26" s="813">
        <f t="shared" si="12"/>
        <v>1240.6724999999999</v>
      </c>
      <c r="GH26" s="813">
        <f t="shared" si="12"/>
        <v>13408.255000000003</v>
      </c>
      <c r="GI26" s="813">
        <f t="shared" si="13"/>
        <v>10.807247682204615</v>
      </c>
      <c r="GJ26" s="813">
        <v>0.10049999999999999</v>
      </c>
      <c r="GK26" s="813">
        <v>0.20200000000000001</v>
      </c>
      <c r="GL26" s="813">
        <v>2.0099502487562191</v>
      </c>
      <c r="GM26" s="813">
        <v>2.0099999999999998</v>
      </c>
      <c r="GN26" s="813">
        <v>1656.4</v>
      </c>
      <c r="GO26" s="813">
        <v>824.07960199004992</v>
      </c>
      <c r="GP26" s="813">
        <v>0</v>
      </c>
      <c r="GQ26" s="813">
        <v>0</v>
      </c>
      <c r="GR26" s="813"/>
      <c r="GS26" s="813">
        <v>0</v>
      </c>
      <c r="GT26" s="813">
        <v>0</v>
      </c>
      <c r="GU26" s="813"/>
      <c r="GV26" s="813">
        <v>3.0149999999999997</v>
      </c>
      <c r="GW26" s="813">
        <v>36.36</v>
      </c>
      <c r="GX26" s="813">
        <v>12.059701492537314</v>
      </c>
      <c r="GY26" s="813">
        <v>85.424999999999997</v>
      </c>
      <c r="GZ26" s="813">
        <v>606</v>
      </c>
      <c r="HA26" s="813">
        <v>7.0939420544337137</v>
      </c>
      <c r="HB26" s="813">
        <v>12.562499999999998</v>
      </c>
      <c r="HC26" s="813">
        <v>154.02500000000001</v>
      </c>
      <c r="HD26" s="813">
        <v>12.260696517412937</v>
      </c>
      <c r="HE26" s="813">
        <v>22.11</v>
      </c>
      <c r="HF26" s="813">
        <v>123.22</v>
      </c>
      <c r="HG26" s="813">
        <v>5.5730438715513344</v>
      </c>
      <c r="HH26" s="813">
        <v>68.339999999999989</v>
      </c>
      <c r="HI26" s="813">
        <v>745.38</v>
      </c>
      <c r="HJ26" s="813">
        <v>10.906935908691837</v>
      </c>
      <c r="HK26" s="813">
        <v>100.49999999999999</v>
      </c>
      <c r="HL26" s="813">
        <v>1515</v>
      </c>
      <c r="HM26" s="813">
        <v>15.074626865671643</v>
      </c>
      <c r="HN26" s="813">
        <f t="shared" si="14"/>
        <v>294.06299999999999</v>
      </c>
      <c r="HO26" s="813">
        <f t="shared" si="2"/>
        <v>4836.5869999999995</v>
      </c>
      <c r="HP26" s="813">
        <f t="shared" si="15"/>
        <v>16.447451736532646</v>
      </c>
      <c r="HQ26" s="813">
        <v>10.049999999999999</v>
      </c>
      <c r="HR26" s="813">
        <v>101</v>
      </c>
      <c r="HS26" s="813">
        <v>10.049751243781095</v>
      </c>
      <c r="HT26" s="813">
        <v>10.049999999999999</v>
      </c>
      <c r="HU26" s="813">
        <v>131.30000000000001</v>
      </c>
      <c r="HV26" s="813">
        <v>13.064676616915426</v>
      </c>
      <c r="HW26" s="813">
        <v>42.209999999999994</v>
      </c>
      <c r="HX26" s="813">
        <v>381.78000000000003</v>
      </c>
      <c r="HY26" s="813">
        <v>9.0447761194029876</v>
      </c>
      <c r="HZ26" s="813">
        <v>16.079999999999998</v>
      </c>
      <c r="IA26" s="813">
        <v>136.35</v>
      </c>
      <c r="IB26" s="813">
        <v>8.4794776119402986</v>
      </c>
      <c r="IC26" s="813">
        <v>46.23</v>
      </c>
      <c r="ID26" s="813">
        <v>557.52</v>
      </c>
      <c r="IE26" s="813">
        <v>12.059701492537314</v>
      </c>
      <c r="IF26" s="813">
        <v>40.199999999999996</v>
      </c>
      <c r="IG26" s="813">
        <v>606</v>
      </c>
      <c r="IH26" s="813">
        <v>15.074626865671643</v>
      </c>
      <c r="II26" s="813">
        <v>15.074999999999999</v>
      </c>
      <c r="IJ26" s="813">
        <v>151.5</v>
      </c>
      <c r="IK26" s="813">
        <v>10.049751243781095</v>
      </c>
      <c r="IL26" s="813">
        <v>638.17499999999995</v>
      </c>
      <c r="IM26" s="813">
        <v>6767</v>
      </c>
      <c r="IN26" s="813">
        <v>10.603674540682416</v>
      </c>
      <c r="IO26" s="813">
        <v>120.6</v>
      </c>
      <c r="IP26" s="813">
        <v>1212</v>
      </c>
      <c r="IQ26" s="813">
        <v>10.049751243781095</v>
      </c>
      <c r="IR26" s="813">
        <f t="shared" si="16"/>
        <v>938.67</v>
      </c>
      <c r="IS26" s="813">
        <f t="shared" si="16"/>
        <v>10044.450000000001</v>
      </c>
      <c r="IT26" s="813">
        <f t="shared" si="17"/>
        <v>10.700725494582763</v>
      </c>
      <c r="IU26" s="813">
        <f t="shared" si="3"/>
        <v>9164.5849499999986</v>
      </c>
      <c r="IV26" s="813">
        <f t="shared" si="3"/>
        <v>98604.209300000002</v>
      </c>
      <c r="IW26" s="813">
        <f t="shared" si="18"/>
        <v>10.759266222961905</v>
      </c>
    </row>
    <row r="27" spans="1:264" ht="15.75">
      <c r="A27" s="482">
        <v>24</v>
      </c>
      <c r="B27" s="483" t="s">
        <v>579</v>
      </c>
      <c r="C27" s="813">
        <v>15.577499999999999</v>
      </c>
      <c r="D27" s="813">
        <v>219.17000000000002</v>
      </c>
      <c r="E27" s="813">
        <v>14.069651741293534</v>
      </c>
      <c r="F27" s="813">
        <v>21.104999999999997</v>
      </c>
      <c r="G27" s="813">
        <v>169.68</v>
      </c>
      <c r="H27" s="813">
        <v>8.0398009950248763</v>
      </c>
      <c r="I27" s="813">
        <v>5.0249999999999995</v>
      </c>
      <c r="J27" s="813">
        <v>35.35</v>
      </c>
      <c r="K27" s="813">
        <v>7.0348258706467668</v>
      </c>
      <c r="L27" s="813">
        <v>28.139999999999997</v>
      </c>
      <c r="M27" s="813">
        <v>190.99099999999999</v>
      </c>
      <c r="N27" s="813">
        <v>6.7871712864250178</v>
      </c>
      <c r="O27" s="813">
        <v>0</v>
      </c>
      <c r="P27" s="813">
        <v>0</v>
      </c>
      <c r="Q27" s="813"/>
      <c r="R27" s="813">
        <v>20.099999999999998</v>
      </c>
      <c r="S27" s="813">
        <v>202</v>
      </c>
      <c r="T27" s="813">
        <v>10.049751243781095</v>
      </c>
      <c r="U27" s="813">
        <v>15.074999999999999</v>
      </c>
      <c r="V27" s="813">
        <v>154.53</v>
      </c>
      <c r="W27" s="813">
        <v>10.250746268656718</v>
      </c>
      <c r="X27" s="813">
        <v>20.099999999999998</v>
      </c>
      <c r="Y27" s="813">
        <v>103.02</v>
      </c>
      <c r="Z27" s="813">
        <v>5.1253731343283588</v>
      </c>
      <c r="AA27" s="813">
        <v>175.87499999999997</v>
      </c>
      <c r="AB27" s="813">
        <v>1717</v>
      </c>
      <c r="AC27" s="813">
        <v>9.7626154939587799</v>
      </c>
      <c r="AD27" s="813">
        <v>18.089999999999996</v>
      </c>
      <c r="AE27" s="813">
        <v>172.71</v>
      </c>
      <c r="AF27" s="813">
        <v>9.5472636815920424</v>
      </c>
      <c r="AG27" s="813">
        <v>42.209999999999994</v>
      </c>
      <c r="AH27" s="813">
        <v>434.3</v>
      </c>
      <c r="AI27" s="813">
        <v>10.289031035299693</v>
      </c>
      <c r="AJ27" s="813">
        <v>509.53499999999997</v>
      </c>
      <c r="AK27" s="813">
        <v>6708.42</v>
      </c>
      <c r="AL27" s="813">
        <v>13.165768789190144</v>
      </c>
      <c r="AM27" s="813">
        <v>602.99999999999989</v>
      </c>
      <c r="AN27" s="813">
        <v>12120</v>
      </c>
      <c r="AO27" s="813">
        <v>20.099502487562194</v>
      </c>
      <c r="AP27" s="813">
        <v>502.49999999999994</v>
      </c>
      <c r="AQ27" s="813">
        <v>7070</v>
      </c>
      <c r="AR27" s="813">
        <v>14.069651741293534</v>
      </c>
      <c r="AS27" s="813">
        <f t="shared" si="4"/>
        <v>1976.3324999999998</v>
      </c>
      <c r="AT27" s="813">
        <f t="shared" si="4"/>
        <v>29297.171000000002</v>
      </c>
      <c r="AU27" s="813">
        <f t="shared" si="5"/>
        <v>14.824009117898939</v>
      </c>
      <c r="AV27" s="813">
        <v>904.49999999999989</v>
      </c>
      <c r="AW27" s="813">
        <v>10453.5</v>
      </c>
      <c r="AX27" s="813">
        <v>11.55721393034826</v>
      </c>
      <c r="AY27" s="813">
        <v>105.52499999999999</v>
      </c>
      <c r="AZ27" s="813">
        <v>1060.5</v>
      </c>
      <c r="BA27" s="813">
        <v>10.049751243781095</v>
      </c>
      <c r="BB27" s="813">
        <v>528.37874999999997</v>
      </c>
      <c r="BC27" s="813">
        <v>5347.0814</v>
      </c>
      <c r="BD27" s="813">
        <v>10.119788882501426</v>
      </c>
      <c r="BE27" s="813">
        <v>276.37499999999994</v>
      </c>
      <c r="BF27" s="813">
        <v>3333</v>
      </c>
      <c r="BG27" s="813">
        <v>12.059701492537316</v>
      </c>
      <c r="BH27" s="813">
        <v>200.99999999999997</v>
      </c>
      <c r="BI27" s="813">
        <v>1616</v>
      </c>
      <c r="BJ27" s="813">
        <v>8.0398009950248763</v>
      </c>
      <c r="BK27" s="813">
        <v>569.83499999999992</v>
      </c>
      <c r="BL27" s="813">
        <v>3321.4859999999999</v>
      </c>
      <c r="BM27" s="813">
        <v>5.828855721393035</v>
      </c>
      <c r="BN27" s="813">
        <v>396.97499999999997</v>
      </c>
      <c r="BO27" s="813">
        <v>7580.05</v>
      </c>
      <c r="BP27" s="813">
        <v>19.094527363184081</v>
      </c>
      <c r="BQ27" s="813">
        <v>211.04999999999998</v>
      </c>
      <c r="BR27" s="813">
        <v>5408.55</v>
      </c>
      <c r="BS27" s="813">
        <v>25.626865671641795</v>
      </c>
      <c r="BT27" s="813">
        <f t="shared" si="6"/>
        <v>3193.6387500000001</v>
      </c>
      <c r="BU27" s="813">
        <f t="shared" si="1"/>
        <v>38120.167399999998</v>
      </c>
      <c r="BV27" s="813">
        <f t="shared" si="7"/>
        <v>11.93628033226989</v>
      </c>
      <c r="BW27" s="813">
        <v>10.049999999999999</v>
      </c>
      <c r="BX27" s="813">
        <v>75.75</v>
      </c>
      <c r="BY27" s="813">
        <v>7.5373134328358216</v>
      </c>
      <c r="BZ27" s="813">
        <v>45.224999999999994</v>
      </c>
      <c r="CA27" s="813">
        <v>363.6</v>
      </c>
      <c r="CB27" s="813">
        <v>8.0398009950248763</v>
      </c>
      <c r="CC27" s="813">
        <v>11.055</v>
      </c>
      <c r="CD27" s="813">
        <v>115.14</v>
      </c>
      <c r="CE27" s="813">
        <v>10.415196743554953</v>
      </c>
      <c r="CF27" s="813">
        <v>17.527200000000001</v>
      </c>
      <c r="CG27" s="813">
        <v>184.9512</v>
      </c>
      <c r="CH27" s="813">
        <v>10.552238805970148</v>
      </c>
      <c r="CI27" s="813">
        <v>12.059999999999999</v>
      </c>
      <c r="CJ27" s="813">
        <v>72.72</v>
      </c>
      <c r="CK27" s="813">
        <v>6.0298507462686572</v>
      </c>
      <c r="CL27" s="813">
        <v>170.85</v>
      </c>
      <c r="CM27" s="813">
        <v>2747.2</v>
      </c>
      <c r="CN27" s="813">
        <v>16.079601990049749</v>
      </c>
      <c r="CO27" s="813">
        <v>69.344999999999999</v>
      </c>
      <c r="CP27" s="813">
        <v>1360.47</v>
      </c>
      <c r="CQ27" s="813">
        <v>19.618862210685702</v>
      </c>
      <c r="CR27" s="813">
        <v>15.074999999999999</v>
      </c>
      <c r="CS27" s="813">
        <v>242.4</v>
      </c>
      <c r="CT27" s="813">
        <v>16.079601990049753</v>
      </c>
      <c r="CU27" s="813">
        <v>15.074999999999999</v>
      </c>
      <c r="CV27" s="813">
        <v>209.07</v>
      </c>
      <c r="CW27" s="813">
        <v>13.868656716417911</v>
      </c>
      <c r="CX27" s="813">
        <v>43.214999999999996</v>
      </c>
      <c r="CY27" s="813">
        <v>525.20000000000005</v>
      </c>
      <c r="CZ27" s="813">
        <v>12.153187550619</v>
      </c>
      <c r="DA27" s="813">
        <v>257.27999999999997</v>
      </c>
      <c r="DB27" s="813">
        <v>2986.3680000000004</v>
      </c>
      <c r="DC27" s="813">
        <v>11.607462686567168</v>
      </c>
      <c r="DD27" s="813">
        <v>50.249999999999993</v>
      </c>
      <c r="DE27" s="813">
        <v>909</v>
      </c>
      <c r="DF27" s="813">
        <v>18.089552238805972</v>
      </c>
      <c r="DG27" s="813">
        <v>135.67499999999998</v>
      </c>
      <c r="DH27" s="813">
        <v>1636.2</v>
      </c>
      <c r="DI27" s="813">
        <v>12.059701492537314</v>
      </c>
      <c r="DJ27" s="813">
        <f t="shared" si="8"/>
        <v>852.68219999999997</v>
      </c>
      <c r="DK27" s="813">
        <f t="shared" si="8"/>
        <v>11428.0692</v>
      </c>
      <c r="DL27" s="813">
        <f t="shared" si="9"/>
        <v>13.402495325925651</v>
      </c>
      <c r="DM27" s="813">
        <v>0</v>
      </c>
      <c r="DN27" s="813">
        <v>0</v>
      </c>
      <c r="DO27" s="813"/>
      <c r="DP27" s="813">
        <v>0</v>
      </c>
      <c r="DQ27" s="813">
        <v>0</v>
      </c>
      <c r="DR27" s="813"/>
      <c r="DS27" s="813">
        <v>30.15</v>
      </c>
      <c r="DT27" s="813">
        <v>299.97000000000003</v>
      </c>
      <c r="DU27" s="813">
        <v>9.9492537313432852</v>
      </c>
      <c r="DV27" s="813">
        <v>38.19</v>
      </c>
      <c r="DW27" s="813">
        <v>364.61</v>
      </c>
      <c r="DX27" s="813">
        <v>9.5472636815920406</v>
      </c>
      <c r="DY27" s="813">
        <v>42.209999999999994</v>
      </c>
      <c r="DZ27" s="813">
        <v>449.65199999999999</v>
      </c>
      <c r="EA27" s="813">
        <v>10.652736318407962</v>
      </c>
      <c r="EB27" s="813">
        <v>125.12249999999999</v>
      </c>
      <c r="EC27" s="813">
        <v>2137.665</v>
      </c>
      <c r="ED27" s="813">
        <v>17.084577114427862</v>
      </c>
      <c r="EE27" s="813">
        <v>16.280999999999999</v>
      </c>
      <c r="EF27" s="813">
        <v>193.27360000000002</v>
      </c>
      <c r="EG27" s="813">
        <v>11.871113567962658</v>
      </c>
      <c r="EH27" s="813">
        <v>75.374999999999986</v>
      </c>
      <c r="EI27" s="813">
        <v>878.7</v>
      </c>
      <c r="EJ27" s="813">
        <v>11.657711442786072</v>
      </c>
      <c r="EK27" s="813">
        <v>18.089999999999996</v>
      </c>
      <c r="EL27" s="813">
        <v>202</v>
      </c>
      <c r="EM27" s="813">
        <v>11.166390270867884</v>
      </c>
      <c r="EN27" s="813">
        <v>32.159999999999997</v>
      </c>
      <c r="EO27" s="813">
        <v>531.86599999999999</v>
      </c>
      <c r="EP27" s="813">
        <v>16.538121890547266</v>
      </c>
      <c r="EQ27" s="813">
        <v>62.812499999999993</v>
      </c>
      <c r="ER27" s="813">
        <v>833.25</v>
      </c>
      <c r="ES27" s="813">
        <v>13.265671641791046</v>
      </c>
      <c r="ET27" s="813">
        <f t="shared" si="10"/>
        <v>440.39099999999996</v>
      </c>
      <c r="EU27" s="813">
        <f t="shared" si="10"/>
        <v>5890.9866000000002</v>
      </c>
      <c r="EV27" s="813">
        <f t="shared" si="11"/>
        <v>13.376718870276642</v>
      </c>
      <c r="EW27" s="813">
        <v>25.627499999999998</v>
      </c>
      <c r="EX27" s="813">
        <v>305.02</v>
      </c>
      <c r="EY27" s="813">
        <v>11.90205833577212</v>
      </c>
      <c r="EZ27" s="813">
        <v>150.74999999999997</v>
      </c>
      <c r="FA27" s="813">
        <v>2272.5</v>
      </c>
      <c r="FB27" s="813">
        <v>15.074626865671645</v>
      </c>
      <c r="FC27" s="813">
        <v>208.03499999999997</v>
      </c>
      <c r="FD27" s="813">
        <v>2508.84</v>
      </c>
      <c r="FE27" s="813">
        <v>12.059701492537316</v>
      </c>
      <c r="FF27" s="813">
        <v>125.62499999999999</v>
      </c>
      <c r="FG27" s="813">
        <v>2121</v>
      </c>
      <c r="FH27" s="813">
        <v>16.883582089552242</v>
      </c>
      <c r="FI27" s="813">
        <v>37.687499999999993</v>
      </c>
      <c r="FJ27" s="813">
        <v>503.99</v>
      </c>
      <c r="FK27" s="813">
        <v>13.37286898839138</v>
      </c>
      <c r="FL27" s="813">
        <v>14.170499999999999</v>
      </c>
      <c r="FM27" s="813">
        <v>85.445999999999998</v>
      </c>
      <c r="FN27" s="813">
        <v>6.0298507462686572</v>
      </c>
      <c r="FO27" s="813">
        <v>200.99999999999997</v>
      </c>
      <c r="FP27" s="813">
        <v>9090</v>
      </c>
      <c r="FQ27" s="813">
        <v>45.223880597014933</v>
      </c>
      <c r="FR27" s="813">
        <v>62.812499999999993</v>
      </c>
      <c r="FS27" s="813">
        <v>833.25</v>
      </c>
      <c r="FT27" s="813">
        <v>13.265671641791046</v>
      </c>
      <c r="FU27" s="813">
        <v>35.174999999999997</v>
      </c>
      <c r="FV27" s="813">
        <v>252.5</v>
      </c>
      <c r="FW27" s="813">
        <v>7.1783937455579254</v>
      </c>
      <c r="FX27" s="813">
        <v>30.15</v>
      </c>
      <c r="FY27" s="813">
        <v>136.35</v>
      </c>
      <c r="FZ27" s="813">
        <v>4.5223880597014929</v>
      </c>
      <c r="GA27" s="813">
        <v>8.0399999999999991</v>
      </c>
      <c r="GB27" s="813">
        <v>81.81</v>
      </c>
      <c r="GC27" s="813">
        <v>10.17537313432836</v>
      </c>
      <c r="GD27" s="813">
        <v>139.1925</v>
      </c>
      <c r="GE27" s="813">
        <v>2168.2175000000002</v>
      </c>
      <c r="GF27" s="813">
        <v>15.577114427860698</v>
      </c>
      <c r="GG27" s="813">
        <f t="shared" si="12"/>
        <v>1038.2654999999997</v>
      </c>
      <c r="GH27" s="813">
        <f t="shared" si="12"/>
        <v>20358.923500000001</v>
      </c>
      <c r="GI27" s="813">
        <f t="shared" si="13"/>
        <v>19.608590962523561</v>
      </c>
      <c r="GJ27" s="813">
        <v>5.0249999999999995</v>
      </c>
      <c r="GK27" s="813">
        <v>40.4</v>
      </c>
      <c r="GL27" s="813">
        <v>8.0398009950248763</v>
      </c>
      <c r="GM27" s="813">
        <v>20.099999999999998</v>
      </c>
      <c r="GN27" s="813">
        <v>210.08</v>
      </c>
      <c r="GO27" s="813">
        <v>10.45174129353234</v>
      </c>
      <c r="GP27" s="813">
        <v>17.084999999999997</v>
      </c>
      <c r="GQ27" s="813">
        <v>199.172</v>
      </c>
      <c r="GR27" s="813">
        <v>11.657711442786072</v>
      </c>
      <c r="GS27" s="813">
        <v>4.0199999999999996</v>
      </c>
      <c r="GT27" s="813">
        <v>16.16</v>
      </c>
      <c r="GU27" s="813">
        <v>4.0199004975124382</v>
      </c>
      <c r="GV27" s="813">
        <v>7.0349999999999993</v>
      </c>
      <c r="GW27" s="813">
        <v>282.8</v>
      </c>
      <c r="GX27" s="813">
        <v>40.199004975124382</v>
      </c>
      <c r="GY27" s="813">
        <v>100.49999999999999</v>
      </c>
      <c r="GZ27" s="813">
        <v>1151.4000000000001</v>
      </c>
      <c r="HA27" s="813">
        <v>11.456716417910449</v>
      </c>
      <c r="HB27" s="813">
        <v>37.687499999999993</v>
      </c>
      <c r="HC27" s="813">
        <v>503.99</v>
      </c>
      <c r="HD27" s="813">
        <v>13.37286898839138</v>
      </c>
      <c r="HE27" s="813">
        <v>7.0349999999999993</v>
      </c>
      <c r="HF27" s="813">
        <v>46.46</v>
      </c>
      <c r="HG27" s="813">
        <v>6.6041222459132918</v>
      </c>
      <c r="HH27" s="813">
        <v>77.384999999999991</v>
      </c>
      <c r="HI27" s="813">
        <v>844.36</v>
      </c>
      <c r="HJ27" s="813">
        <v>10.911158493248047</v>
      </c>
      <c r="HK27" s="813">
        <v>85.424999999999997</v>
      </c>
      <c r="HL27" s="813">
        <v>1373.6</v>
      </c>
      <c r="HM27" s="813">
        <v>16.079601990049749</v>
      </c>
      <c r="HN27" s="813">
        <f t="shared" si="14"/>
        <v>361.29749999999996</v>
      </c>
      <c r="HO27" s="813">
        <f t="shared" si="2"/>
        <v>4668.4220000000005</v>
      </c>
      <c r="HP27" s="813">
        <f t="shared" si="15"/>
        <v>12.921268483728786</v>
      </c>
      <c r="HQ27" s="813">
        <v>25.124999999999996</v>
      </c>
      <c r="HR27" s="813">
        <v>265.125</v>
      </c>
      <c r="HS27" s="813">
        <v>10.55223880597015</v>
      </c>
      <c r="HT27" s="813">
        <v>18.089999999999996</v>
      </c>
      <c r="HU27" s="813">
        <v>232.3</v>
      </c>
      <c r="HV27" s="813">
        <v>12.841348811498069</v>
      </c>
      <c r="HW27" s="813">
        <v>35.174999999999997</v>
      </c>
      <c r="HX27" s="813">
        <v>494.9</v>
      </c>
      <c r="HY27" s="813">
        <v>14.069651741293534</v>
      </c>
      <c r="HZ27" s="813">
        <v>35.174999999999997</v>
      </c>
      <c r="IA27" s="813">
        <v>707</v>
      </c>
      <c r="IB27" s="813">
        <v>20.099502487562191</v>
      </c>
      <c r="IC27" s="813">
        <v>40.199999999999996</v>
      </c>
      <c r="ID27" s="813">
        <v>606</v>
      </c>
      <c r="IE27" s="813">
        <v>15.074626865671643</v>
      </c>
      <c r="IF27" s="813">
        <v>25.124999999999996</v>
      </c>
      <c r="IG27" s="813">
        <v>606</v>
      </c>
      <c r="IH27" s="813">
        <v>24.119402985074629</v>
      </c>
      <c r="II27" s="813">
        <v>35.174999999999997</v>
      </c>
      <c r="IJ27" s="813">
        <v>212.1</v>
      </c>
      <c r="IK27" s="813">
        <v>6.0298507462686572</v>
      </c>
      <c r="IL27" s="813">
        <v>452.24999999999994</v>
      </c>
      <c r="IM27" s="813">
        <v>11817</v>
      </c>
      <c r="IN27" s="813">
        <v>26.129353233830848</v>
      </c>
      <c r="IO27" s="813">
        <v>15.074999999999999</v>
      </c>
      <c r="IP27" s="813">
        <v>90.9</v>
      </c>
      <c r="IQ27" s="813">
        <v>6.0298507462686572</v>
      </c>
      <c r="IR27" s="813">
        <f t="shared" si="16"/>
        <v>681.39</v>
      </c>
      <c r="IS27" s="813">
        <f t="shared" si="16"/>
        <v>15031.324999999999</v>
      </c>
      <c r="IT27" s="813">
        <f t="shared" si="17"/>
        <v>22.059796885777601</v>
      </c>
      <c r="IU27" s="813">
        <f t="shared" si="3"/>
        <v>8543.9974499999989</v>
      </c>
      <c r="IV27" s="813">
        <f t="shared" si="3"/>
        <v>124795.06470000002</v>
      </c>
      <c r="IW27" s="813">
        <f t="shared" si="18"/>
        <v>14.606168298891525</v>
      </c>
      <c r="IX27" s="485"/>
      <c r="IY27" s="485"/>
      <c r="IZ27" s="485"/>
    </row>
    <row r="28" spans="1:264" ht="15.75">
      <c r="A28" s="482">
        <v>25</v>
      </c>
      <c r="B28" s="482" t="s">
        <v>580</v>
      </c>
      <c r="C28" s="813">
        <v>15.074999999999999</v>
      </c>
      <c r="D28" s="813">
        <v>196.95</v>
      </c>
      <c r="E28" s="813">
        <v>13.064676616915422</v>
      </c>
      <c r="F28" s="813">
        <v>86.429999999999993</v>
      </c>
      <c r="G28" s="813">
        <v>955.46</v>
      </c>
      <c r="H28" s="813">
        <v>11.054726368159205</v>
      </c>
      <c r="I28" s="813">
        <v>20.099999999999998</v>
      </c>
      <c r="J28" s="813">
        <v>303</v>
      </c>
      <c r="K28" s="813">
        <v>15.074626865671643</v>
      </c>
      <c r="L28" s="813">
        <v>40.400999999999996</v>
      </c>
      <c r="M28" s="813">
        <v>521.61450000000002</v>
      </c>
      <c r="N28" s="813">
        <v>12.910930422514296</v>
      </c>
      <c r="O28" s="813">
        <v>101.505</v>
      </c>
      <c r="P28" s="813">
        <v>1464.5</v>
      </c>
      <c r="Q28" s="813">
        <v>14.427860696517413</v>
      </c>
      <c r="R28" s="813">
        <v>25.124999999999996</v>
      </c>
      <c r="S28" s="813">
        <v>378.75</v>
      </c>
      <c r="T28" s="813">
        <v>15.074626865671643</v>
      </c>
      <c r="U28" s="813">
        <v>66.33</v>
      </c>
      <c r="V28" s="813">
        <v>946.37</v>
      </c>
      <c r="W28" s="813">
        <v>14.267601387004373</v>
      </c>
      <c r="X28" s="813">
        <v>40.199999999999996</v>
      </c>
      <c r="Y28" s="813">
        <v>196.95</v>
      </c>
      <c r="Z28" s="813">
        <v>4.8992537313432836</v>
      </c>
      <c r="AA28" s="813">
        <v>693.44999999999993</v>
      </c>
      <c r="AB28" s="813">
        <v>7665.9</v>
      </c>
      <c r="AC28" s="813">
        <v>11.054726368159205</v>
      </c>
      <c r="AD28" s="813">
        <v>36.179999999999993</v>
      </c>
      <c r="AE28" s="813">
        <v>265.428</v>
      </c>
      <c r="AF28" s="813">
        <v>7.3363184079602002</v>
      </c>
      <c r="AG28" s="813">
        <v>95.474999999999994</v>
      </c>
      <c r="AH28" s="813">
        <v>479.75</v>
      </c>
      <c r="AI28" s="813">
        <v>5.0248756218905477</v>
      </c>
      <c r="AJ28" s="813">
        <v>182.90999999999997</v>
      </c>
      <c r="AK28" s="813">
        <v>2683.57</v>
      </c>
      <c r="AL28" s="813">
        <v>14.671532447651854</v>
      </c>
      <c r="AM28" s="813">
        <v>753.74999999999989</v>
      </c>
      <c r="AN28" s="813">
        <v>7575</v>
      </c>
      <c r="AO28" s="813">
        <v>10.049751243781095</v>
      </c>
      <c r="AP28" s="813">
        <v>401.99999999999994</v>
      </c>
      <c r="AQ28" s="813">
        <v>5656</v>
      </c>
      <c r="AR28" s="813">
        <v>14.069651741293534</v>
      </c>
      <c r="AS28" s="813">
        <f t="shared" si="4"/>
        <v>2558.931</v>
      </c>
      <c r="AT28" s="813">
        <f t="shared" si="4"/>
        <v>29289.2425</v>
      </c>
      <c r="AU28" s="813">
        <f t="shared" si="5"/>
        <v>11.445889904807906</v>
      </c>
      <c r="AV28" s="813">
        <v>5426.9999999999991</v>
      </c>
      <c r="AW28" s="813">
        <v>54540</v>
      </c>
      <c r="AX28" s="813">
        <v>10.049751243781095</v>
      </c>
      <c r="AY28" s="813">
        <v>894.44999999999993</v>
      </c>
      <c r="AZ28" s="813">
        <v>14382.4</v>
      </c>
      <c r="BA28" s="813">
        <v>16.079601990049753</v>
      </c>
      <c r="BB28" s="813">
        <v>827.61749999999995</v>
      </c>
      <c r="BC28" s="813">
        <v>12429.211499999999</v>
      </c>
      <c r="BD28" s="813">
        <v>15.01806269200446</v>
      </c>
      <c r="BE28" s="813">
        <v>0</v>
      </c>
      <c r="BF28" s="813">
        <v>0</v>
      </c>
      <c r="BG28" s="813"/>
      <c r="BH28" s="813">
        <v>301.49999999999994</v>
      </c>
      <c r="BI28" s="813">
        <v>2626</v>
      </c>
      <c r="BJ28" s="813">
        <v>8.7097844112769494</v>
      </c>
      <c r="BK28" s="813">
        <v>459.28499999999997</v>
      </c>
      <c r="BL28" s="813">
        <v>2677.1059999999998</v>
      </c>
      <c r="BM28" s="813">
        <v>5.828855721393035</v>
      </c>
      <c r="BN28" s="813">
        <v>1710.5099999999998</v>
      </c>
      <c r="BO28" s="813">
        <v>25785.3</v>
      </c>
      <c r="BP28" s="813">
        <v>15.074626865671643</v>
      </c>
      <c r="BQ28" s="813">
        <v>170.85</v>
      </c>
      <c r="BR28" s="813">
        <v>987.27499999999998</v>
      </c>
      <c r="BS28" s="813">
        <v>5.778606965174129</v>
      </c>
      <c r="BT28" s="813">
        <f t="shared" si="6"/>
        <v>9791.2124999999996</v>
      </c>
      <c r="BU28" s="813">
        <f t="shared" si="1"/>
        <v>113427.2925</v>
      </c>
      <c r="BV28" s="813">
        <f t="shared" si="7"/>
        <v>11.584601243206599</v>
      </c>
      <c r="BW28" s="813">
        <v>22.11</v>
      </c>
      <c r="BX28" s="813">
        <v>175.74</v>
      </c>
      <c r="BY28" s="813">
        <v>7.9484396200814116</v>
      </c>
      <c r="BZ28" s="813">
        <v>140.69999999999999</v>
      </c>
      <c r="CA28" s="813">
        <v>989.8</v>
      </c>
      <c r="CB28" s="813">
        <v>7.0348258706467668</v>
      </c>
      <c r="CC28" s="813">
        <v>31.154999999999998</v>
      </c>
      <c r="CD28" s="813">
        <v>308.05</v>
      </c>
      <c r="CE28" s="813">
        <v>9.8876584817846265</v>
      </c>
      <c r="CF28" s="813">
        <v>42.722549999999991</v>
      </c>
      <c r="CG28" s="813">
        <v>423.84649999999999</v>
      </c>
      <c r="CH28" s="813">
        <v>9.9209082791172367</v>
      </c>
      <c r="CI28" s="813">
        <v>162.80999999999997</v>
      </c>
      <c r="CJ28" s="813">
        <v>1145.3399999999999</v>
      </c>
      <c r="CK28" s="813">
        <v>7.0348258706467668</v>
      </c>
      <c r="CL28" s="813">
        <v>326.62499999999994</v>
      </c>
      <c r="CM28" s="813">
        <v>5252</v>
      </c>
      <c r="CN28" s="813">
        <v>16.079601990049753</v>
      </c>
      <c r="CO28" s="813">
        <v>0</v>
      </c>
      <c r="CP28" s="813">
        <v>0</v>
      </c>
      <c r="CQ28" s="813"/>
      <c r="CR28" s="813">
        <v>94.469999999999985</v>
      </c>
      <c r="CS28" s="813">
        <v>1333.2</v>
      </c>
      <c r="CT28" s="813">
        <v>14.112416640203241</v>
      </c>
      <c r="CU28" s="813">
        <v>30.15</v>
      </c>
      <c r="CV28" s="813">
        <v>490.86</v>
      </c>
      <c r="CW28" s="813">
        <v>16.280597014925373</v>
      </c>
      <c r="CX28" s="813">
        <v>85.424999999999997</v>
      </c>
      <c r="CY28" s="813">
        <v>977.68000000000006</v>
      </c>
      <c r="CZ28" s="813">
        <v>11.444893181153059</v>
      </c>
      <c r="DA28" s="813">
        <v>172.35749999999999</v>
      </c>
      <c r="DB28" s="813">
        <v>1792.7802999999999</v>
      </c>
      <c r="DC28" s="813">
        <v>10.401521836879741</v>
      </c>
      <c r="DD28" s="813">
        <v>56.279999999999994</v>
      </c>
      <c r="DE28" s="813">
        <v>791.84</v>
      </c>
      <c r="DF28" s="813">
        <v>14.069651741293534</v>
      </c>
      <c r="DG28" s="813">
        <v>10.049999999999999</v>
      </c>
      <c r="DH28" s="813">
        <v>1363.5</v>
      </c>
      <c r="DI28" s="813">
        <v>135.67164179104478</v>
      </c>
      <c r="DJ28" s="813">
        <f t="shared" si="8"/>
        <v>1174.8550499999997</v>
      </c>
      <c r="DK28" s="813">
        <f t="shared" si="8"/>
        <v>15044.636800000002</v>
      </c>
      <c r="DL28" s="813">
        <f t="shared" si="9"/>
        <v>12.805525924240618</v>
      </c>
      <c r="DM28" s="813">
        <v>0</v>
      </c>
      <c r="DN28" s="813">
        <v>0</v>
      </c>
      <c r="DO28" s="813"/>
      <c r="DP28" s="813">
        <v>7.0349999999999993</v>
      </c>
      <c r="DQ28" s="813">
        <v>28.28</v>
      </c>
      <c r="DR28" s="813">
        <v>4.0199004975124382</v>
      </c>
      <c r="DS28" s="813">
        <v>88.44</v>
      </c>
      <c r="DT28" s="813">
        <v>888.8</v>
      </c>
      <c r="DU28" s="813">
        <v>10.049751243781094</v>
      </c>
      <c r="DV28" s="813">
        <v>134.16749999999999</v>
      </c>
      <c r="DW28" s="813">
        <v>1213.5150000000001</v>
      </c>
      <c r="DX28" s="813">
        <v>9.0447761194029859</v>
      </c>
      <c r="DY28" s="813">
        <v>118.58999999999999</v>
      </c>
      <c r="DZ28" s="813">
        <v>1406.3240000000001</v>
      </c>
      <c r="EA28" s="813">
        <v>11.858706467661694</v>
      </c>
      <c r="EB28" s="813">
        <v>60.802499999999995</v>
      </c>
      <c r="EC28" s="813">
        <v>794.36500000000001</v>
      </c>
      <c r="ED28" s="813">
        <v>13.064676616915424</v>
      </c>
      <c r="EE28" s="813">
        <v>22.11</v>
      </c>
      <c r="EF28" s="813">
        <v>634.85570000000007</v>
      </c>
      <c r="EG28" s="813">
        <v>28.713509724106743</v>
      </c>
      <c r="EH28" s="813">
        <v>60.3</v>
      </c>
      <c r="EI28" s="813">
        <v>828.2</v>
      </c>
      <c r="EJ28" s="813">
        <v>13.734660033167497</v>
      </c>
      <c r="EK28" s="813">
        <v>23.114999999999998</v>
      </c>
      <c r="EL28" s="813">
        <v>348.45</v>
      </c>
      <c r="EM28" s="813">
        <v>15.074626865671643</v>
      </c>
      <c r="EN28" s="813">
        <v>149.74499999999998</v>
      </c>
      <c r="EO28" s="813">
        <v>1896.1740000000002</v>
      </c>
      <c r="EP28" s="813">
        <v>12.662686567164183</v>
      </c>
      <c r="EQ28" s="813">
        <v>80.399999999999991</v>
      </c>
      <c r="ER28" s="813">
        <v>808</v>
      </c>
      <c r="ES28" s="813">
        <v>10.049751243781095</v>
      </c>
      <c r="ET28" s="813">
        <f t="shared" si="10"/>
        <v>744.70499999999993</v>
      </c>
      <c r="EU28" s="813">
        <f t="shared" si="10"/>
        <v>8846.9637000000002</v>
      </c>
      <c r="EV28" s="813">
        <f t="shared" si="11"/>
        <v>11.879823151449234</v>
      </c>
      <c r="EW28" s="813">
        <v>125.62499999999999</v>
      </c>
      <c r="EX28" s="813">
        <v>472.17500000000001</v>
      </c>
      <c r="EY28" s="813">
        <v>3.7586069651741298</v>
      </c>
      <c r="EZ28" s="813">
        <v>414.05999999999995</v>
      </c>
      <c r="FA28" s="813">
        <v>6565</v>
      </c>
      <c r="FB28" s="813">
        <v>15.855190069072117</v>
      </c>
      <c r="FC28" s="813">
        <v>547.72499999999991</v>
      </c>
      <c r="FD28" s="813">
        <v>6605.4</v>
      </c>
      <c r="FE28" s="813">
        <v>12.059701492537314</v>
      </c>
      <c r="FF28" s="813">
        <v>452.24999999999994</v>
      </c>
      <c r="FG28" s="813">
        <v>5454</v>
      </c>
      <c r="FH28" s="813">
        <v>12.059701492537314</v>
      </c>
      <c r="FI28" s="813">
        <v>86.429999999999993</v>
      </c>
      <c r="FJ28" s="813">
        <v>1063.0250000000001</v>
      </c>
      <c r="FK28" s="813">
        <v>12.299259516371633</v>
      </c>
      <c r="FL28" s="813">
        <v>10.049999999999999</v>
      </c>
      <c r="FM28" s="813">
        <v>90.9</v>
      </c>
      <c r="FN28" s="813">
        <v>9.0447761194029859</v>
      </c>
      <c r="FO28" s="813">
        <v>502.49999999999994</v>
      </c>
      <c r="FP28" s="813">
        <v>6413.5</v>
      </c>
      <c r="FQ28" s="813">
        <v>12.763184079601992</v>
      </c>
      <c r="FR28" s="813">
        <v>80.399999999999991</v>
      </c>
      <c r="FS28" s="813">
        <v>808</v>
      </c>
      <c r="FT28" s="813">
        <v>10.049751243781095</v>
      </c>
      <c r="FU28" s="813">
        <v>43.214999999999996</v>
      </c>
      <c r="FV28" s="813">
        <v>495.91</v>
      </c>
      <c r="FW28" s="813">
        <v>11.475413629526786</v>
      </c>
      <c r="FX28" s="813">
        <v>56.279999999999994</v>
      </c>
      <c r="FY28" s="813">
        <v>424.2</v>
      </c>
      <c r="FZ28" s="813">
        <v>7.5373134328358216</v>
      </c>
      <c r="GA28" s="813">
        <v>41.204999999999998</v>
      </c>
      <c r="GB28" s="813">
        <v>460.56</v>
      </c>
      <c r="GC28" s="813">
        <v>11.177284310156535</v>
      </c>
      <c r="GD28" s="813">
        <v>624.60749999999996</v>
      </c>
      <c r="GE28" s="813">
        <v>14437.445</v>
      </c>
      <c r="GF28" s="813">
        <v>23.114427860696519</v>
      </c>
      <c r="GG28" s="813">
        <f t="shared" si="12"/>
        <v>2984.3475000000003</v>
      </c>
      <c r="GH28" s="813">
        <f t="shared" si="12"/>
        <v>43290.115000000005</v>
      </c>
      <c r="GI28" s="813">
        <f t="shared" si="13"/>
        <v>14.505721937542461</v>
      </c>
      <c r="GJ28" s="813">
        <v>10.049999999999999</v>
      </c>
      <c r="GK28" s="813">
        <v>60.6</v>
      </c>
      <c r="GL28" s="813">
        <v>6.0298507462686572</v>
      </c>
      <c r="GM28" s="813">
        <v>32.159999999999997</v>
      </c>
      <c r="GN28" s="813">
        <v>281.18399999999997</v>
      </c>
      <c r="GO28" s="813">
        <v>8.7432835820895516</v>
      </c>
      <c r="GP28" s="813">
        <v>34.169999999999995</v>
      </c>
      <c r="GQ28" s="813">
        <v>281.58800000000002</v>
      </c>
      <c r="GR28" s="813">
        <v>8.2407960199004986</v>
      </c>
      <c r="GS28" s="813">
        <v>45.224999999999994</v>
      </c>
      <c r="GT28" s="813">
        <v>227.25</v>
      </c>
      <c r="GU28" s="813">
        <v>5.0248756218905477</v>
      </c>
      <c r="GV28" s="813">
        <v>29.144999999999996</v>
      </c>
      <c r="GW28" s="813">
        <v>393.9</v>
      </c>
      <c r="GX28" s="813">
        <v>13.515182707153887</v>
      </c>
      <c r="GY28" s="813">
        <v>180.89999999999998</v>
      </c>
      <c r="GZ28" s="813">
        <v>1636.2</v>
      </c>
      <c r="HA28" s="813">
        <v>9.0447761194029859</v>
      </c>
      <c r="HB28" s="813">
        <v>86.429999999999993</v>
      </c>
      <c r="HC28" s="813">
        <v>1063.0250000000001</v>
      </c>
      <c r="HD28" s="813">
        <v>12.299259516371633</v>
      </c>
      <c r="HE28" s="813">
        <v>82.41</v>
      </c>
      <c r="HF28" s="813">
        <v>476.72</v>
      </c>
      <c r="HG28" s="813">
        <v>5.7847348622739965</v>
      </c>
      <c r="HH28" s="813">
        <v>98.49</v>
      </c>
      <c r="HI28" s="813">
        <v>1169.58</v>
      </c>
      <c r="HJ28" s="813">
        <v>11.875114224794395</v>
      </c>
      <c r="HK28" s="813">
        <v>110.54999999999998</v>
      </c>
      <c r="HL28" s="813">
        <v>1999.8</v>
      </c>
      <c r="HM28" s="813">
        <v>18.089552238805972</v>
      </c>
      <c r="HN28" s="813">
        <f t="shared" si="14"/>
        <v>709.53</v>
      </c>
      <c r="HO28" s="813">
        <f t="shared" si="2"/>
        <v>7589.8469999999998</v>
      </c>
      <c r="HP28" s="813">
        <f t="shared" si="15"/>
        <v>10.697006469071075</v>
      </c>
      <c r="HQ28" s="813">
        <v>45.224999999999994</v>
      </c>
      <c r="HR28" s="813">
        <v>431.77499999999998</v>
      </c>
      <c r="HS28" s="813">
        <v>9.5472636815920406</v>
      </c>
      <c r="HT28" s="813">
        <v>140.69999999999999</v>
      </c>
      <c r="HU28" s="813">
        <v>2262.4</v>
      </c>
      <c r="HV28" s="813">
        <v>16.079601990049753</v>
      </c>
      <c r="HW28" s="813">
        <v>71.35499999999999</v>
      </c>
      <c r="HX28" s="813">
        <v>1003.94</v>
      </c>
      <c r="HY28" s="813">
        <v>14.069651741293535</v>
      </c>
      <c r="HZ28" s="813">
        <v>44.22</v>
      </c>
      <c r="IA28" s="813">
        <v>435.91600000000005</v>
      </c>
      <c r="IB28" s="813">
        <v>9.8578923563998213</v>
      </c>
      <c r="IC28" s="813">
        <v>316.57499999999999</v>
      </c>
      <c r="ID28" s="813">
        <v>5090.3999999999996</v>
      </c>
      <c r="IE28" s="813">
        <v>16.079601990049749</v>
      </c>
      <c r="IF28" s="813">
        <v>86.429999999999993</v>
      </c>
      <c r="IG28" s="813">
        <v>959.5</v>
      </c>
      <c r="IH28" s="813">
        <v>11.101469397200047</v>
      </c>
      <c r="II28" s="813">
        <v>28.139999999999997</v>
      </c>
      <c r="IJ28" s="813">
        <v>282.8</v>
      </c>
      <c r="IK28" s="813">
        <v>10.049751243781095</v>
      </c>
      <c r="IL28" s="813">
        <v>1045.1999999999998</v>
      </c>
      <c r="IM28" s="813">
        <v>10504</v>
      </c>
      <c r="IN28" s="813">
        <v>10.049751243781095</v>
      </c>
      <c r="IO28" s="813">
        <v>80.399999999999991</v>
      </c>
      <c r="IP28" s="813">
        <v>565.6</v>
      </c>
      <c r="IQ28" s="813">
        <v>7.0348258706467668</v>
      </c>
      <c r="IR28" s="813">
        <f t="shared" si="16"/>
        <v>1858.2449999999999</v>
      </c>
      <c r="IS28" s="813">
        <f t="shared" si="16"/>
        <v>21536.330999999998</v>
      </c>
      <c r="IT28" s="813">
        <f t="shared" si="17"/>
        <v>11.58960793652075</v>
      </c>
      <c r="IU28" s="813">
        <f t="shared" si="3"/>
        <v>19821.82605</v>
      </c>
      <c r="IV28" s="813">
        <f t="shared" si="3"/>
        <v>239024.42850000004</v>
      </c>
      <c r="IW28" s="813">
        <f t="shared" si="18"/>
        <v>12.058648274738545</v>
      </c>
    </row>
    <row r="29" spans="1:264" ht="15.75">
      <c r="A29" s="482">
        <v>26</v>
      </c>
      <c r="B29" s="483" t="s">
        <v>581</v>
      </c>
      <c r="C29" s="813">
        <v>33.667499999999997</v>
      </c>
      <c r="D29" s="813">
        <v>500.96</v>
      </c>
      <c r="E29" s="813">
        <v>14.879631692284844</v>
      </c>
      <c r="F29" s="813">
        <v>34.169999999999995</v>
      </c>
      <c r="G29" s="813">
        <v>257.55</v>
      </c>
      <c r="H29" s="813">
        <v>7.5373134328358224</v>
      </c>
      <c r="I29" s="813">
        <v>32.159999999999997</v>
      </c>
      <c r="J29" s="813">
        <v>484.8</v>
      </c>
      <c r="K29" s="813">
        <v>15.074626865671643</v>
      </c>
      <c r="L29" s="813">
        <v>78.389999999999986</v>
      </c>
      <c r="M29" s="813">
        <v>950.77359999999999</v>
      </c>
      <c r="N29" s="813">
        <v>12.128761321597144</v>
      </c>
      <c r="O29" s="813">
        <v>79.394999999999996</v>
      </c>
      <c r="P29" s="813">
        <v>1161.5</v>
      </c>
      <c r="Q29" s="813">
        <v>14.629384721959822</v>
      </c>
      <c r="R29" s="813">
        <v>22.11</v>
      </c>
      <c r="S29" s="813">
        <v>555.5</v>
      </c>
      <c r="T29" s="813">
        <v>25.124378109452739</v>
      </c>
      <c r="U29" s="813">
        <v>74.36999999999999</v>
      </c>
      <c r="V29" s="813">
        <v>800.93000000000006</v>
      </c>
      <c r="W29" s="813">
        <v>10.769530724754608</v>
      </c>
      <c r="X29" s="813">
        <v>10.049999999999999</v>
      </c>
      <c r="Y29" s="813">
        <v>91.91</v>
      </c>
      <c r="Z29" s="813">
        <v>9.1452736318407961</v>
      </c>
      <c r="AA29" s="813">
        <v>261.29999999999995</v>
      </c>
      <c r="AB29" s="813">
        <v>3939</v>
      </c>
      <c r="AC29" s="813">
        <v>15.074626865671645</v>
      </c>
      <c r="AD29" s="813">
        <v>17.084999999999997</v>
      </c>
      <c r="AE29" s="813">
        <v>240.38</v>
      </c>
      <c r="AF29" s="813">
        <v>14.069651741293534</v>
      </c>
      <c r="AG29" s="813">
        <v>76.38</v>
      </c>
      <c r="AH29" s="813">
        <v>914.97919999999999</v>
      </c>
      <c r="AI29" s="813">
        <v>11.979303482587065</v>
      </c>
      <c r="AJ29" s="813">
        <v>196.98</v>
      </c>
      <c r="AK29" s="813">
        <v>3464.3</v>
      </c>
      <c r="AL29" s="813">
        <v>17.587064676616919</v>
      </c>
      <c r="AM29" s="813">
        <v>251.24999999999997</v>
      </c>
      <c r="AN29" s="813">
        <v>6312.5</v>
      </c>
      <c r="AO29" s="813">
        <v>25.124378109452739</v>
      </c>
      <c r="AP29" s="813">
        <v>527.625</v>
      </c>
      <c r="AQ29" s="813">
        <v>6893.25</v>
      </c>
      <c r="AR29" s="813">
        <v>13.064676616915422</v>
      </c>
      <c r="AS29" s="813">
        <f t="shared" si="4"/>
        <v>1694.9324999999999</v>
      </c>
      <c r="AT29" s="813">
        <f t="shared" si="4"/>
        <v>26568.3328</v>
      </c>
      <c r="AU29" s="813">
        <f t="shared" si="5"/>
        <v>15.675156857278978</v>
      </c>
      <c r="AV29" s="813">
        <v>251.24999999999997</v>
      </c>
      <c r="AW29" s="813">
        <v>5050</v>
      </c>
      <c r="AX29" s="813">
        <v>20.099502487562191</v>
      </c>
      <c r="AY29" s="813">
        <v>30.15</v>
      </c>
      <c r="AZ29" s="813">
        <v>369.66</v>
      </c>
      <c r="BA29" s="813">
        <v>12.260696517412937</v>
      </c>
      <c r="BB29" s="813">
        <v>178.38749999999999</v>
      </c>
      <c r="BC29" s="813">
        <v>1576.105</v>
      </c>
      <c r="BD29" s="813">
        <v>8.8352883469974088</v>
      </c>
      <c r="BE29" s="813">
        <v>0</v>
      </c>
      <c r="BF29" s="813">
        <v>0</v>
      </c>
      <c r="BG29" s="813"/>
      <c r="BH29" s="813">
        <v>200.99999999999997</v>
      </c>
      <c r="BI29" s="813">
        <v>2020</v>
      </c>
      <c r="BJ29" s="813">
        <v>10.049751243781095</v>
      </c>
      <c r="BK29" s="813">
        <v>355.77</v>
      </c>
      <c r="BL29" s="813">
        <v>2073.732</v>
      </c>
      <c r="BM29" s="813">
        <v>5.828855721393035</v>
      </c>
      <c r="BN29" s="813">
        <v>471.34499999999997</v>
      </c>
      <c r="BO29" s="813">
        <v>9947.49</v>
      </c>
      <c r="BP29" s="813">
        <v>21.1044776119403</v>
      </c>
      <c r="BQ29" s="813">
        <v>78.389999999999986</v>
      </c>
      <c r="BR29" s="813">
        <v>787.8</v>
      </c>
      <c r="BS29" s="813">
        <v>10.049751243781095</v>
      </c>
      <c r="BT29" s="813">
        <f t="shared" si="6"/>
        <v>1566.2925</v>
      </c>
      <c r="BU29" s="813">
        <f t="shared" si="1"/>
        <v>21824.787</v>
      </c>
      <c r="BV29" s="813">
        <f t="shared" si="7"/>
        <v>13.934042970901029</v>
      </c>
      <c r="BW29" s="813">
        <v>58.289999999999992</v>
      </c>
      <c r="BX29" s="813">
        <v>945.36</v>
      </c>
      <c r="BY29" s="813">
        <v>16.218219248584667</v>
      </c>
      <c r="BZ29" s="813">
        <v>170.85</v>
      </c>
      <c r="CA29" s="813">
        <v>686.8</v>
      </c>
      <c r="CB29" s="813">
        <v>4.0199004975124373</v>
      </c>
      <c r="CC29" s="813">
        <v>36.179999999999993</v>
      </c>
      <c r="CD29" s="813">
        <v>361.58</v>
      </c>
      <c r="CE29" s="813">
        <v>9.9939192924267566</v>
      </c>
      <c r="CF29" s="813">
        <v>47.10434999999999</v>
      </c>
      <c r="CG29" s="813">
        <v>678.15440000000001</v>
      </c>
      <c r="CH29" s="813">
        <v>14.396852944579432</v>
      </c>
      <c r="CI29" s="813">
        <v>18.089999999999996</v>
      </c>
      <c r="CJ29" s="813">
        <v>109.08</v>
      </c>
      <c r="CK29" s="813">
        <v>6.0298507462686581</v>
      </c>
      <c r="CL29" s="813">
        <v>311.54999999999995</v>
      </c>
      <c r="CM29" s="813">
        <v>7201.3</v>
      </c>
      <c r="CN29" s="813">
        <v>23.114427860696523</v>
      </c>
      <c r="CO29" s="813">
        <v>175.37249999999997</v>
      </c>
      <c r="CP29" s="813">
        <v>3556.21</v>
      </c>
      <c r="CQ29" s="813">
        <v>20.278036750345695</v>
      </c>
      <c r="CR29" s="813">
        <v>120.6</v>
      </c>
      <c r="CS29" s="813">
        <v>3383.5</v>
      </c>
      <c r="CT29" s="813">
        <v>28.055555555555557</v>
      </c>
      <c r="CU29" s="813">
        <v>213.05999999999997</v>
      </c>
      <c r="CV29" s="813">
        <v>4974.25</v>
      </c>
      <c r="CW29" s="813">
        <v>23.346709846991459</v>
      </c>
      <c r="CX29" s="813">
        <v>130.64999999999998</v>
      </c>
      <c r="CY29" s="813">
        <v>2367.44</v>
      </c>
      <c r="CZ29" s="813">
        <v>18.120474550325302</v>
      </c>
      <c r="DA29" s="813">
        <v>438.17999999999995</v>
      </c>
      <c r="DB29" s="813">
        <v>6407.2380000000003</v>
      </c>
      <c r="DC29" s="813">
        <v>14.622388059701494</v>
      </c>
      <c r="DD29" s="813">
        <v>72.359999999999985</v>
      </c>
      <c r="DE29" s="813">
        <v>1018.08</v>
      </c>
      <c r="DF29" s="813">
        <v>14.069651741293535</v>
      </c>
      <c r="DG29" s="813">
        <v>459.28499999999997</v>
      </c>
      <c r="DH29" s="813">
        <v>6692.7650000000003</v>
      </c>
      <c r="DI29" s="813">
        <v>14.572139303482588</v>
      </c>
      <c r="DJ29" s="813">
        <f t="shared" si="8"/>
        <v>2251.5718499999998</v>
      </c>
      <c r="DK29" s="813">
        <f t="shared" si="8"/>
        <v>38381.757400000002</v>
      </c>
      <c r="DL29" s="813">
        <f t="shared" si="9"/>
        <v>17.046650054716221</v>
      </c>
      <c r="DM29" s="813">
        <v>1.3567499999999999</v>
      </c>
      <c r="DN29" s="813">
        <v>15.15</v>
      </c>
      <c r="DO29" s="813">
        <v>11.166390270867884</v>
      </c>
      <c r="DP29" s="813">
        <v>1.0049999999999999</v>
      </c>
      <c r="DQ29" s="813">
        <v>11.11</v>
      </c>
      <c r="DR29" s="813">
        <v>11.054726368159205</v>
      </c>
      <c r="DS29" s="813">
        <v>32.159999999999997</v>
      </c>
      <c r="DT29" s="813">
        <v>363.6</v>
      </c>
      <c r="DU29" s="813">
        <v>11.305970149253733</v>
      </c>
      <c r="DV29" s="813">
        <v>115.57499999999999</v>
      </c>
      <c r="DW29" s="813">
        <v>1219.575</v>
      </c>
      <c r="DX29" s="813">
        <v>10.55223880597015</v>
      </c>
      <c r="DY29" s="813">
        <v>78.389999999999986</v>
      </c>
      <c r="DZ29" s="813">
        <v>685.38600000000008</v>
      </c>
      <c r="EA29" s="813">
        <v>8.7432835820895551</v>
      </c>
      <c r="EB29" s="813">
        <v>120.80099999999999</v>
      </c>
      <c r="EC29" s="813">
        <v>1942.432</v>
      </c>
      <c r="ED29" s="813">
        <v>16.079601990049753</v>
      </c>
      <c r="EE29" s="813">
        <v>23.114999999999998</v>
      </c>
      <c r="EF29" s="813">
        <v>325.22000000000003</v>
      </c>
      <c r="EG29" s="813">
        <v>14.069651741293535</v>
      </c>
      <c r="EH29" s="813">
        <v>50.249999999999993</v>
      </c>
      <c r="EI29" s="813">
        <v>787.8</v>
      </c>
      <c r="EJ29" s="813">
        <v>15.677611940298508</v>
      </c>
      <c r="EK29" s="813">
        <v>66.33</v>
      </c>
      <c r="EL29" s="813">
        <v>989.8</v>
      </c>
      <c r="EM29" s="813">
        <v>14.922357907432534</v>
      </c>
      <c r="EN29" s="813">
        <v>150.74999999999997</v>
      </c>
      <c r="EO29" s="813">
        <v>2403.8000000000002</v>
      </c>
      <c r="EP29" s="813">
        <v>15.94560530679934</v>
      </c>
      <c r="EQ29" s="813">
        <v>90.449999999999989</v>
      </c>
      <c r="ER29" s="813">
        <v>1090.8</v>
      </c>
      <c r="ES29" s="813">
        <v>12.059701492537314</v>
      </c>
      <c r="ET29" s="813">
        <f t="shared" si="10"/>
        <v>730.18274999999994</v>
      </c>
      <c r="EU29" s="813">
        <f t="shared" si="10"/>
        <v>9834.6729999999989</v>
      </c>
      <c r="EV29" s="813">
        <f t="shared" si="11"/>
        <v>13.468782986177089</v>
      </c>
      <c r="EW29" s="813">
        <v>25.124999999999996</v>
      </c>
      <c r="EX29" s="813">
        <v>303</v>
      </c>
      <c r="EY29" s="813">
        <v>12.059701492537314</v>
      </c>
      <c r="EZ29" s="813">
        <v>490.43999999999994</v>
      </c>
      <c r="FA29" s="813">
        <v>8585</v>
      </c>
      <c r="FB29" s="813">
        <v>17.504689666421992</v>
      </c>
      <c r="FC29" s="813">
        <v>105.52499999999999</v>
      </c>
      <c r="FD29" s="813">
        <v>1251.3900000000001</v>
      </c>
      <c r="FE29" s="813">
        <v>11.858706467661694</v>
      </c>
      <c r="FF29" s="813">
        <v>128.63999999999999</v>
      </c>
      <c r="FG29" s="813">
        <v>2222</v>
      </c>
      <c r="FH29" s="813">
        <v>17.27300995024876</v>
      </c>
      <c r="FI29" s="813">
        <v>27.134999999999998</v>
      </c>
      <c r="FJ29" s="813">
        <v>288.86</v>
      </c>
      <c r="FK29" s="813">
        <v>10.645292058227383</v>
      </c>
      <c r="FL29" s="813">
        <v>21.356249999999999</v>
      </c>
      <c r="FM29" s="813">
        <v>128.77500000000001</v>
      </c>
      <c r="FN29" s="813">
        <v>6.0298507462686572</v>
      </c>
      <c r="FO29" s="813">
        <v>110.54999999999998</v>
      </c>
      <c r="FP29" s="813">
        <v>2878.5</v>
      </c>
      <c r="FQ29" s="813">
        <v>26.037991858887384</v>
      </c>
      <c r="FR29" s="813">
        <v>90.449999999999989</v>
      </c>
      <c r="FS29" s="813">
        <v>1090.8</v>
      </c>
      <c r="FT29" s="813">
        <v>12.059701492537314</v>
      </c>
      <c r="FU29" s="813">
        <v>52.259999999999991</v>
      </c>
      <c r="FV29" s="813">
        <v>787.8</v>
      </c>
      <c r="FW29" s="813">
        <v>15.074626865671643</v>
      </c>
      <c r="FX29" s="813">
        <v>34.169999999999995</v>
      </c>
      <c r="FY29" s="813">
        <v>480.76</v>
      </c>
      <c r="FZ29" s="813">
        <v>14.069651741293534</v>
      </c>
      <c r="GA29" s="813">
        <v>73.364999999999995</v>
      </c>
      <c r="GB29" s="813">
        <v>650.44000000000005</v>
      </c>
      <c r="GC29" s="813">
        <v>8.8658079465685287</v>
      </c>
      <c r="GD29" s="813">
        <v>147.73499999999999</v>
      </c>
      <c r="GE29" s="813">
        <v>2746.6950000000002</v>
      </c>
      <c r="GF29" s="813">
        <v>18.592039800995028</v>
      </c>
      <c r="GG29" s="813">
        <f t="shared" si="12"/>
        <v>1306.7512499999998</v>
      </c>
      <c r="GH29" s="813">
        <f t="shared" si="12"/>
        <v>21414.019999999997</v>
      </c>
      <c r="GI29" s="813">
        <f t="shared" si="13"/>
        <v>16.387219832389675</v>
      </c>
      <c r="GJ29" s="813">
        <v>20.099999999999998</v>
      </c>
      <c r="GK29" s="813">
        <v>121.2</v>
      </c>
      <c r="GL29" s="813">
        <v>6.0298507462686572</v>
      </c>
      <c r="GM29" s="813">
        <v>25.124999999999996</v>
      </c>
      <c r="GN29" s="813">
        <v>288.86</v>
      </c>
      <c r="GO29" s="813">
        <v>11.496915422885575</v>
      </c>
      <c r="GP29" s="813">
        <v>11.055</v>
      </c>
      <c r="GQ29" s="813">
        <v>116.655</v>
      </c>
      <c r="GR29" s="813">
        <v>10.55223880597015</v>
      </c>
      <c r="GS29" s="813">
        <v>5.0249999999999995</v>
      </c>
      <c r="GT29" s="813">
        <v>25.25</v>
      </c>
      <c r="GU29" s="813">
        <v>5.0248756218905477</v>
      </c>
      <c r="GV29" s="813">
        <v>16.079999999999998</v>
      </c>
      <c r="GW29" s="813">
        <v>565.6</v>
      </c>
      <c r="GX29" s="813">
        <v>35.174129353233837</v>
      </c>
      <c r="GY29" s="813">
        <v>125.62499999999999</v>
      </c>
      <c r="GZ29" s="813">
        <v>1641.25</v>
      </c>
      <c r="HA29" s="813">
        <v>13.064676616915424</v>
      </c>
      <c r="HB29" s="813">
        <v>27.134999999999998</v>
      </c>
      <c r="HC29" s="813">
        <v>288.86</v>
      </c>
      <c r="HD29" s="813">
        <v>10.645292058227383</v>
      </c>
      <c r="HE29" s="813">
        <v>82.41</v>
      </c>
      <c r="HF29" s="813">
        <v>810.02</v>
      </c>
      <c r="HG29" s="813">
        <v>9.8291469481858993</v>
      </c>
      <c r="HH29" s="813">
        <v>191.95499999999998</v>
      </c>
      <c r="HI29" s="813">
        <v>2493.69</v>
      </c>
      <c r="HJ29" s="813">
        <v>12.991013518793469</v>
      </c>
      <c r="HK29" s="813">
        <v>211.04999999999998</v>
      </c>
      <c r="HL29" s="813">
        <v>3393.6</v>
      </c>
      <c r="HM29" s="813">
        <v>16.079601990049753</v>
      </c>
      <c r="HN29" s="813">
        <f t="shared" si="14"/>
        <v>715.56</v>
      </c>
      <c r="HO29" s="813">
        <f t="shared" si="2"/>
        <v>9744.9850000000006</v>
      </c>
      <c r="HP29" s="813">
        <f t="shared" si="15"/>
        <v>13.61868326904802</v>
      </c>
      <c r="HQ29" s="813">
        <v>60.3</v>
      </c>
      <c r="HR29" s="813">
        <v>636.29999999999995</v>
      </c>
      <c r="HS29" s="813">
        <v>10.552238805970148</v>
      </c>
      <c r="HT29" s="813">
        <v>40.199999999999996</v>
      </c>
      <c r="HU29" s="813">
        <v>646.4</v>
      </c>
      <c r="HV29" s="813">
        <v>16.079601990049753</v>
      </c>
      <c r="HW29" s="813">
        <v>74.36999999999999</v>
      </c>
      <c r="HX29" s="813">
        <v>1121.0999999999999</v>
      </c>
      <c r="HY29" s="813">
        <v>15.074626865671643</v>
      </c>
      <c r="HZ29" s="813">
        <v>47.234999999999992</v>
      </c>
      <c r="IA29" s="813">
        <v>1661.45</v>
      </c>
      <c r="IB29" s="813">
        <v>35.174129353233837</v>
      </c>
      <c r="IC29" s="813">
        <v>45.224999999999994</v>
      </c>
      <c r="ID29" s="813">
        <v>545.4</v>
      </c>
      <c r="IE29" s="813">
        <v>12.059701492537314</v>
      </c>
      <c r="IF29" s="813">
        <v>38.19</v>
      </c>
      <c r="IG29" s="813">
        <v>843.35</v>
      </c>
      <c r="IH29" s="813">
        <v>22.083006022518987</v>
      </c>
      <c r="II29" s="813">
        <v>79.394999999999996</v>
      </c>
      <c r="IJ29" s="813">
        <v>993.84</v>
      </c>
      <c r="IK29" s="813">
        <v>12.517664840355188</v>
      </c>
      <c r="IL29" s="813">
        <v>658.27499999999998</v>
      </c>
      <c r="IM29" s="813">
        <v>10074.75</v>
      </c>
      <c r="IN29" s="813">
        <v>15.304773840720065</v>
      </c>
      <c r="IO29" s="813">
        <v>482.4</v>
      </c>
      <c r="IP29" s="813">
        <v>4848</v>
      </c>
      <c r="IQ29" s="813">
        <v>10.049751243781095</v>
      </c>
      <c r="IR29" s="813">
        <f t="shared" si="16"/>
        <v>1525.5900000000001</v>
      </c>
      <c r="IS29" s="813">
        <f t="shared" si="16"/>
        <v>21370.59</v>
      </c>
      <c r="IT29" s="813">
        <f t="shared" si="17"/>
        <v>14.008082119049023</v>
      </c>
      <c r="IU29" s="813">
        <f t="shared" si="3"/>
        <v>9790.8808499999996</v>
      </c>
      <c r="IV29" s="813">
        <f t="shared" si="3"/>
        <v>149139.1452</v>
      </c>
      <c r="IW29" s="813">
        <f t="shared" si="18"/>
        <v>15.232454309767236</v>
      </c>
    </row>
    <row r="30" spans="1:264" ht="15.75">
      <c r="A30" s="482">
        <v>27</v>
      </c>
      <c r="B30" s="482" t="s">
        <v>582</v>
      </c>
      <c r="C30" s="813">
        <v>48.239999999999995</v>
      </c>
      <c r="D30" s="813">
        <v>606</v>
      </c>
      <c r="E30" s="813">
        <v>12.562189054726369</v>
      </c>
      <c r="F30" s="813">
        <v>74.36999999999999</v>
      </c>
      <c r="G30" s="813">
        <v>896.88</v>
      </c>
      <c r="H30" s="813">
        <v>12.059701492537314</v>
      </c>
      <c r="I30" s="813">
        <v>80.399999999999991</v>
      </c>
      <c r="J30" s="813">
        <v>1030.2</v>
      </c>
      <c r="K30" s="813">
        <v>12.813432835820898</v>
      </c>
      <c r="L30" s="813">
        <v>29.144999999999996</v>
      </c>
      <c r="M30" s="813">
        <v>340.572</v>
      </c>
      <c r="N30" s="813">
        <v>11.685434894493053</v>
      </c>
      <c r="O30" s="813">
        <v>67.334999999999994</v>
      </c>
      <c r="P30" s="813">
        <v>1015.05</v>
      </c>
      <c r="Q30" s="813">
        <v>15.074626865671643</v>
      </c>
      <c r="R30" s="813">
        <v>75.374999999999986</v>
      </c>
      <c r="S30" s="813">
        <v>1515</v>
      </c>
      <c r="T30" s="813">
        <v>20.099502487562194</v>
      </c>
      <c r="U30" s="813">
        <v>52.259999999999991</v>
      </c>
      <c r="V30" s="813">
        <v>735.28</v>
      </c>
      <c r="W30" s="813">
        <v>14.069651741293534</v>
      </c>
      <c r="X30" s="813">
        <v>60.3</v>
      </c>
      <c r="Y30" s="813">
        <v>484.8</v>
      </c>
      <c r="Z30" s="813">
        <v>8.0398009950248763</v>
      </c>
      <c r="AA30" s="813">
        <v>602.99999999999989</v>
      </c>
      <c r="AB30" s="813">
        <v>9090</v>
      </c>
      <c r="AC30" s="813">
        <v>15.074626865671645</v>
      </c>
      <c r="AD30" s="813">
        <v>20.099999999999998</v>
      </c>
      <c r="AE30" s="813">
        <v>404</v>
      </c>
      <c r="AF30" s="813">
        <v>20.099502487562191</v>
      </c>
      <c r="AG30" s="813">
        <v>70.349999999999994</v>
      </c>
      <c r="AH30" s="813">
        <v>883.04300000000001</v>
      </c>
      <c r="AI30" s="813">
        <v>12.552139303482589</v>
      </c>
      <c r="AJ30" s="813">
        <v>269.33999999999997</v>
      </c>
      <c r="AK30" s="813">
        <v>4872.24</v>
      </c>
      <c r="AL30" s="813">
        <v>18.089552238805972</v>
      </c>
      <c r="AM30" s="813">
        <v>120.6</v>
      </c>
      <c r="AN30" s="813">
        <v>2424</v>
      </c>
      <c r="AO30" s="813">
        <v>20.099502487562191</v>
      </c>
      <c r="AP30" s="813">
        <v>135.67499999999998</v>
      </c>
      <c r="AQ30" s="813">
        <v>2020</v>
      </c>
      <c r="AR30" s="813">
        <v>14.888520361157179</v>
      </c>
      <c r="AS30" s="813">
        <f t="shared" si="4"/>
        <v>1706.4899999999993</v>
      </c>
      <c r="AT30" s="813">
        <f t="shared" si="4"/>
        <v>26317.065000000002</v>
      </c>
      <c r="AU30" s="813">
        <f t="shared" si="5"/>
        <v>15.421751665699777</v>
      </c>
      <c r="AV30" s="813">
        <v>351.74999999999994</v>
      </c>
      <c r="AW30" s="813">
        <v>4418.75</v>
      </c>
      <c r="AX30" s="813">
        <v>12.562189054726371</v>
      </c>
      <c r="AY30" s="813">
        <v>45.224999999999994</v>
      </c>
      <c r="AZ30" s="813">
        <v>499.95</v>
      </c>
      <c r="BA30" s="813">
        <v>11.054726368159205</v>
      </c>
      <c r="BB30" s="813">
        <v>285.41999999999996</v>
      </c>
      <c r="BC30" s="813">
        <v>3745.08</v>
      </c>
      <c r="BD30" s="813">
        <v>13.121294933781797</v>
      </c>
      <c r="BE30" s="813">
        <v>271.34999999999997</v>
      </c>
      <c r="BF30" s="813">
        <v>2890.62</v>
      </c>
      <c r="BG30" s="813">
        <v>10.65273631840796</v>
      </c>
      <c r="BH30" s="813">
        <v>35.174999999999997</v>
      </c>
      <c r="BI30" s="813">
        <v>424.2</v>
      </c>
      <c r="BJ30" s="813">
        <v>12.059701492537314</v>
      </c>
      <c r="BK30" s="813">
        <v>343.71</v>
      </c>
      <c r="BL30" s="813">
        <v>5526.72</v>
      </c>
      <c r="BM30" s="813">
        <v>16.079601990049753</v>
      </c>
      <c r="BN30" s="813">
        <v>56.279999999999994</v>
      </c>
      <c r="BO30" s="813">
        <v>1018.08</v>
      </c>
      <c r="BP30" s="813">
        <v>18.089552238805972</v>
      </c>
      <c r="BQ30" s="813">
        <v>34.169999999999995</v>
      </c>
      <c r="BR30" s="813">
        <v>686.8</v>
      </c>
      <c r="BS30" s="813">
        <v>20.099502487562191</v>
      </c>
      <c r="BT30" s="813">
        <f t="shared" si="6"/>
        <v>1423.08</v>
      </c>
      <c r="BU30" s="813">
        <f t="shared" si="1"/>
        <v>19210.2</v>
      </c>
      <c r="BV30" s="813">
        <f t="shared" si="7"/>
        <v>13.49903027236698</v>
      </c>
      <c r="BW30" s="813">
        <v>54.269999999999996</v>
      </c>
      <c r="BX30" s="813">
        <v>490.86</v>
      </c>
      <c r="BY30" s="813">
        <v>9.0447761194029859</v>
      </c>
      <c r="BZ30" s="813">
        <v>170.85</v>
      </c>
      <c r="CA30" s="813">
        <v>686.8</v>
      </c>
      <c r="CB30" s="813">
        <v>4.0199004975124373</v>
      </c>
      <c r="CC30" s="813">
        <v>5.0249999999999995</v>
      </c>
      <c r="CD30" s="813">
        <v>18.18</v>
      </c>
      <c r="CE30" s="813">
        <v>3.6179104477611945</v>
      </c>
      <c r="CF30" s="813">
        <v>69.013349999999988</v>
      </c>
      <c r="CG30" s="813">
        <v>773.93269999999995</v>
      </c>
      <c r="CH30" s="813">
        <v>11.214246229171604</v>
      </c>
      <c r="CI30" s="813">
        <v>6.0299999999999994</v>
      </c>
      <c r="CJ30" s="813">
        <v>42.42</v>
      </c>
      <c r="CK30" s="813">
        <v>7.0348258706467668</v>
      </c>
      <c r="CL30" s="813">
        <v>361.79999999999995</v>
      </c>
      <c r="CM30" s="813">
        <v>6908.4</v>
      </c>
      <c r="CN30" s="813">
        <v>19.094527363184081</v>
      </c>
      <c r="CO30" s="813">
        <v>261.29999999999995</v>
      </c>
      <c r="CP30" s="813">
        <v>4748.01</v>
      </c>
      <c r="CQ30" s="813">
        <v>18.170723306544208</v>
      </c>
      <c r="CR30" s="813">
        <v>72.359999999999985</v>
      </c>
      <c r="CS30" s="813">
        <v>1454.4</v>
      </c>
      <c r="CT30" s="813">
        <v>20.099502487562194</v>
      </c>
      <c r="CU30" s="813">
        <v>105.52499999999999</v>
      </c>
      <c r="CV30" s="813">
        <v>1972.53</v>
      </c>
      <c r="CW30" s="813">
        <v>18.692537313432837</v>
      </c>
      <c r="CX30" s="813">
        <v>211.04999999999998</v>
      </c>
      <c r="CY30" s="813">
        <v>2737.1</v>
      </c>
      <c r="CZ30" s="813">
        <v>12.968964700307984</v>
      </c>
      <c r="DA30" s="813">
        <v>97.987499999999983</v>
      </c>
      <c r="DB30" s="813">
        <v>1506.6675</v>
      </c>
      <c r="DC30" s="813">
        <v>15.376119402985077</v>
      </c>
      <c r="DD30" s="813">
        <v>11.055</v>
      </c>
      <c r="DE30" s="813">
        <v>133.32</v>
      </c>
      <c r="DF30" s="813">
        <v>12.059701492537313</v>
      </c>
      <c r="DG30" s="813">
        <v>211.04999999999998</v>
      </c>
      <c r="DH30" s="813">
        <v>2545.1999999999998</v>
      </c>
      <c r="DI30" s="813">
        <v>12.059701492537313</v>
      </c>
      <c r="DJ30" s="813">
        <f t="shared" si="8"/>
        <v>1637.3158499999997</v>
      </c>
      <c r="DK30" s="813">
        <f t="shared" si="8"/>
        <v>24017.820199999998</v>
      </c>
      <c r="DL30" s="813">
        <f t="shared" si="9"/>
        <v>14.66902076346479</v>
      </c>
      <c r="DM30" s="813">
        <v>5.0249999999999995</v>
      </c>
      <c r="DN30" s="813">
        <v>61.61</v>
      </c>
      <c r="DO30" s="813">
        <v>12.260696517412937</v>
      </c>
      <c r="DP30" s="813">
        <v>0</v>
      </c>
      <c r="DQ30" s="813">
        <v>0</v>
      </c>
      <c r="DR30" s="813"/>
      <c r="DS30" s="813">
        <v>26.129999999999995</v>
      </c>
      <c r="DT30" s="813">
        <v>279.77</v>
      </c>
      <c r="DU30" s="813">
        <v>10.706850363566783</v>
      </c>
      <c r="DV30" s="813">
        <v>68.339999999999989</v>
      </c>
      <c r="DW30" s="813">
        <v>848.4</v>
      </c>
      <c r="DX30" s="813">
        <v>12.414398595259001</v>
      </c>
      <c r="DY30" s="813">
        <v>123.61499999999998</v>
      </c>
      <c r="DZ30" s="813">
        <v>1515.606</v>
      </c>
      <c r="EA30" s="813">
        <v>12.260696517412937</v>
      </c>
      <c r="EB30" s="813">
        <v>140.90099999999998</v>
      </c>
      <c r="EC30" s="813">
        <v>2832.04</v>
      </c>
      <c r="ED30" s="813">
        <v>20.099502487562191</v>
      </c>
      <c r="EE30" s="813">
        <v>17.285999999999998</v>
      </c>
      <c r="EF30" s="813">
        <v>235.03710000000001</v>
      </c>
      <c r="EG30" s="813">
        <v>13.596962860118017</v>
      </c>
      <c r="EH30" s="813">
        <v>45.224999999999994</v>
      </c>
      <c r="EI30" s="813">
        <v>808</v>
      </c>
      <c r="EJ30" s="813">
        <v>17.866224433388616</v>
      </c>
      <c r="EK30" s="813">
        <v>27.134999999999998</v>
      </c>
      <c r="EL30" s="813">
        <v>474.7</v>
      </c>
      <c r="EM30" s="813">
        <v>17.494011424359684</v>
      </c>
      <c r="EN30" s="813">
        <v>59.093999999999994</v>
      </c>
      <c r="EO30" s="813">
        <v>1007.98</v>
      </c>
      <c r="EP30" s="813">
        <v>17.057230852540023</v>
      </c>
      <c r="EQ30" s="813">
        <v>120.6</v>
      </c>
      <c r="ER30" s="813">
        <v>1333.2</v>
      </c>
      <c r="ES30" s="813">
        <v>11.054726368159205</v>
      </c>
      <c r="ET30" s="813">
        <f t="shared" si="10"/>
        <v>633.351</v>
      </c>
      <c r="EU30" s="813">
        <f t="shared" si="10"/>
        <v>9396.3431</v>
      </c>
      <c r="EV30" s="813">
        <f t="shared" si="11"/>
        <v>14.835917366515567</v>
      </c>
      <c r="EW30" s="813">
        <v>87.434999999999988</v>
      </c>
      <c r="EX30" s="813">
        <v>1306.94</v>
      </c>
      <c r="EY30" s="813">
        <v>14.947561045347975</v>
      </c>
      <c r="EZ30" s="813">
        <v>30.15</v>
      </c>
      <c r="FA30" s="813">
        <v>808</v>
      </c>
      <c r="FB30" s="813">
        <v>26.799336650082921</v>
      </c>
      <c r="FC30" s="813">
        <v>162.80999999999997</v>
      </c>
      <c r="FD30" s="813">
        <v>1963.44</v>
      </c>
      <c r="FE30" s="813">
        <v>12.059701492537316</v>
      </c>
      <c r="FF30" s="813">
        <v>130.64999999999998</v>
      </c>
      <c r="FG30" s="813">
        <v>2272.5</v>
      </c>
      <c r="FH30" s="813">
        <v>17.393800229621128</v>
      </c>
      <c r="FI30" s="813">
        <v>22.612499999999997</v>
      </c>
      <c r="FJ30" s="813">
        <v>212.1</v>
      </c>
      <c r="FK30" s="813">
        <v>9.3797678275290224</v>
      </c>
      <c r="FL30" s="813">
        <v>19.094999999999999</v>
      </c>
      <c r="FM30" s="813">
        <v>134.33000000000001</v>
      </c>
      <c r="FN30" s="813">
        <v>7.0348258706467677</v>
      </c>
      <c r="FO30" s="813">
        <v>48.239999999999995</v>
      </c>
      <c r="FP30" s="813">
        <v>1006.97</v>
      </c>
      <c r="FQ30" s="813">
        <v>20.874170812603651</v>
      </c>
      <c r="FR30" s="813">
        <v>120.6</v>
      </c>
      <c r="FS30" s="813">
        <v>1333.2</v>
      </c>
      <c r="FT30" s="813">
        <v>11.054726368159205</v>
      </c>
      <c r="FU30" s="813">
        <v>132.66</v>
      </c>
      <c r="FV30" s="813">
        <v>1999.8</v>
      </c>
      <c r="FW30" s="813">
        <v>15.074626865671641</v>
      </c>
      <c r="FX30" s="813">
        <v>28.642499999999998</v>
      </c>
      <c r="FY30" s="813">
        <v>316.63499999999999</v>
      </c>
      <c r="FZ30" s="813">
        <v>11.054726368159205</v>
      </c>
      <c r="GA30" s="813">
        <v>25.124999999999996</v>
      </c>
      <c r="GB30" s="813">
        <v>309.06</v>
      </c>
      <c r="GC30" s="813">
        <v>12.300895522388062</v>
      </c>
      <c r="GD30" s="813">
        <v>82.41</v>
      </c>
      <c r="GE30" s="813">
        <v>1407.94</v>
      </c>
      <c r="GF30" s="813">
        <v>17.084577114427862</v>
      </c>
      <c r="GG30" s="813">
        <f t="shared" si="12"/>
        <v>890.43</v>
      </c>
      <c r="GH30" s="813">
        <f t="shared" si="12"/>
        <v>13070.915000000001</v>
      </c>
      <c r="GI30" s="813">
        <f t="shared" si="13"/>
        <v>14.679329088193347</v>
      </c>
      <c r="GJ30" s="813">
        <v>30.15</v>
      </c>
      <c r="GK30" s="813">
        <v>303</v>
      </c>
      <c r="GL30" s="813">
        <v>10.049751243781095</v>
      </c>
      <c r="GM30" s="813">
        <v>25.124999999999996</v>
      </c>
      <c r="GN30" s="813">
        <v>404</v>
      </c>
      <c r="GO30" s="813">
        <v>16.079601990049753</v>
      </c>
      <c r="GP30" s="813">
        <v>3.0149999999999997</v>
      </c>
      <c r="GQ30" s="813">
        <v>29.29</v>
      </c>
      <c r="GR30" s="813">
        <v>9.7147595356550589</v>
      </c>
      <c r="GS30" s="813">
        <v>7.0349999999999993</v>
      </c>
      <c r="GT30" s="813">
        <v>35.35</v>
      </c>
      <c r="GU30" s="813">
        <v>5.0248756218905477</v>
      </c>
      <c r="GV30" s="813">
        <v>7.0349999999999993</v>
      </c>
      <c r="GW30" s="813">
        <v>318.14999999999998</v>
      </c>
      <c r="GX30" s="813">
        <v>45.223880597014926</v>
      </c>
      <c r="GY30" s="813">
        <v>120.6</v>
      </c>
      <c r="GZ30" s="813">
        <v>1454.4</v>
      </c>
      <c r="HA30" s="813">
        <v>12.059701492537314</v>
      </c>
      <c r="HB30" s="813">
        <v>22.612499999999997</v>
      </c>
      <c r="HC30" s="813">
        <v>212.1</v>
      </c>
      <c r="HD30" s="813">
        <v>9.3797678275290224</v>
      </c>
      <c r="HE30" s="813">
        <v>65.324999999999989</v>
      </c>
      <c r="HF30" s="813">
        <v>691.85</v>
      </c>
      <c r="HG30" s="813">
        <v>10.59089169536931</v>
      </c>
      <c r="HH30" s="813">
        <v>115.57499999999999</v>
      </c>
      <c r="HI30" s="813">
        <v>1277.6500000000001</v>
      </c>
      <c r="HJ30" s="813">
        <v>11.054726368159207</v>
      </c>
      <c r="HK30" s="813">
        <v>80.399999999999991</v>
      </c>
      <c r="HL30" s="813">
        <v>1247.3499999999999</v>
      </c>
      <c r="HM30" s="813">
        <v>15.514303482587065</v>
      </c>
      <c r="HN30" s="813">
        <f t="shared" si="14"/>
        <v>476.87249999999995</v>
      </c>
      <c r="HO30" s="813">
        <f t="shared" si="2"/>
        <v>5973.1399999999994</v>
      </c>
      <c r="HP30" s="813">
        <f t="shared" si="15"/>
        <v>12.525654131869629</v>
      </c>
      <c r="HQ30" s="813">
        <v>45.224999999999994</v>
      </c>
      <c r="HR30" s="813">
        <v>681.75</v>
      </c>
      <c r="HS30" s="813">
        <v>15.074626865671643</v>
      </c>
      <c r="HT30" s="813">
        <v>30.15</v>
      </c>
      <c r="HU30" s="813">
        <v>454.5</v>
      </c>
      <c r="HV30" s="813">
        <v>15.074626865671643</v>
      </c>
      <c r="HW30" s="813">
        <v>40.199999999999996</v>
      </c>
      <c r="HX30" s="813">
        <v>464.6</v>
      </c>
      <c r="HY30" s="813">
        <v>11.55721393034826</v>
      </c>
      <c r="HZ30" s="813">
        <v>12.059999999999999</v>
      </c>
      <c r="IA30" s="813">
        <v>373.7</v>
      </c>
      <c r="IB30" s="813">
        <v>30.986733001658376</v>
      </c>
      <c r="IC30" s="813">
        <v>20.099999999999998</v>
      </c>
      <c r="ID30" s="813">
        <v>202</v>
      </c>
      <c r="IE30" s="813">
        <v>10.049751243781095</v>
      </c>
      <c r="IF30" s="813">
        <v>45.224999999999994</v>
      </c>
      <c r="IG30" s="813">
        <v>863.55</v>
      </c>
      <c r="IH30" s="813">
        <v>19.094527363184081</v>
      </c>
      <c r="II30" s="813">
        <v>18.089999999999996</v>
      </c>
      <c r="IJ30" s="813">
        <v>254.52</v>
      </c>
      <c r="IK30" s="813">
        <v>14.069651741293535</v>
      </c>
      <c r="IL30" s="813">
        <v>410.03999999999996</v>
      </c>
      <c r="IM30" s="813">
        <v>6716.5</v>
      </c>
      <c r="IN30" s="813">
        <v>16.380109257633404</v>
      </c>
      <c r="IO30" s="813">
        <v>301.49999999999994</v>
      </c>
      <c r="IP30" s="813">
        <v>4949</v>
      </c>
      <c r="IQ30" s="813">
        <v>16.414593698175789</v>
      </c>
      <c r="IR30" s="813">
        <f t="shared" si="16"/>
        <v>922.58999999999992</v>
      </c>
      <c r="IS30" s="813">
        <f t="shared" si="16"/>
        <v>14960.12</v>
      </c>
      <c r="IT30" s="813">
        <f t="shared" si="17"/>
        <v>16.215350263930894</v>
      </c>
      <c r="IU30" s="813">
        <f t="shared" si="3"/>
        <v>7690.1293499999992</v>
      </c>
      <c r="IV30" s="813">
        <f t="shared" si="3"/>
        <v>112945.6033</v>
      </c>
      <c r="IW30" s="813">
        <f t="shared" si="18"/>
        <v>14.68708758455409</v>
      </c>
    </row>
    <row r="31" spans="1:264" ht="15.75">
      <c r="A31" s="482">
        <v>28</v>
      </c>
      <c r="B31" s="482" t="s">
        <v>583</v>
      </c>
      <c r="C31" s="813">
        <v>5.0249999999999995</v>
      </c>
      <c r="D31" s="813">
        <v>60.6</v>
      </c>
      <c r="E31" s="813">
        <v>12.059701492537314</v>
      </c>
      <c r="F31" s="813">
        <v>20.099999999999998</v>
      </c>
      <c r="G31" s="813">
        <v>121.2</v>
      </c>
      <c r="H31" s="813">
        <v>6.0298507462686572</v>
      </c>
      <c r="I31" s="813">
        <v>2.0099999999999998</v>
      </c>
      <c r="J31" s="813">
        <v>34.340000000000003</v>
      </c>
      <c r="K31" s="813">
        <v>17.084577114427866</v>
      </c>
      <c r="L31" s="813">
        <v>11.055</v>
      </c>
      <c r="M31" s="813">
        <v>129.078</v>
      </c>
      <c r="N31" s="813">
        <v>11.675983717774763</v>
      </c>
      <c r="O31" s="813">
        <v>0</v>
      </c>
      <c r="P31" s="813">
        <v>0</v>
      </c>
      <c r="Q31" s="813"/>
      <c r="R31" s="813">
        <v>9.0449999999999982</v>
      </c>
      <c r="S31" s="813">
        <v>181.8</v>
      </c>
      <c r="T31" s="813">
        <v>20.099502487562194</v>
      </c>
      <c r="U31" s="813">
        <v>3.0149999999999997</v>
      </c>
      <c r="V31" s="813">
        <v>39.39</v>
      </c>
      <c r="W31" s="813">
        <v>13.064676616915424</v>
      </c>
      <c r="X31" s="813">
        <v>3.0149999999999997</v>
      </c>
      <c r="Y31" s="813">
        <v>8.08</v>
      </c>
      <c r="Z31" s="813">
        <v>2.6799336650082921</v>
      </c>
      <c r="AA31" s="813">
        <v>75.374999999999986</v>
      </c>
      <c r="AB31" s="813">
        <v>909</v>
      </c>
      <c r="AC31" s="813">
        <v>12.059701492537316</v>
      </c>
      <c r="AD31" s="813">
        <v>1.0049999999999999</v>
      </c>
      <c r="AE31" s="813">
        <v>12.120000000000001</v>
      </c>
      <c r="AF31" s="813">
        <v>12.059701492537316</v>
      </c>
      <c r="AG31" s="813">
        <v>20.099999999999998</v>
      </c>
      <c r="AH31" s="813">
        <v>202</v>
      </c>
      <c r="AI31" s="813">
        <v>10.049751243781095</v>
      </c>
      <c r="AJ31" s="813">
        <v>15.074999999999999</v>
      </c>
      <c r="AK31" s="813">
        <v>171.7</v>
      </c>
      <c r="AL31" s="813">
        <v>11.38971807628524</v>
      </c>
      <c r="AM31" s="813">
        <v>100.49999999999999</v>
      </c>
      <c r="AN31" s="813">
        <v>1010</v>
      </c>
      <c r="AO31" s="813">
        <v>10.049751243781095</v>
      </c>
      <c r="AP31" s="813">
        <v>20.099999999999998</v>
      </c>
      <c r="AQ31" s="813">
        <v>252.5</v>
      </c>
      <c r="AR31" s="813">
        <v>12.562189054726369</v>
      </c>
      <c r="AS31" s="813">
        <f t="shared" si="4"/>
        <v>285.41999999999996</v>
      </c>
      <c r="AT31" s="813">
        <f t="shared" si="4"/>
        <v>3131.808</v>
      </c>
      <c r="AU31" s="813">
        <f t="shared" si="5"/>
        <v>10.972629808702965</v>
      </c>
      <c r="AV31" s="813">
        <v>0</v>
      </c>
      <c r="AW31" s="813">
        <v>0</v>
      </c>
      <c r="AX31" s="813"/>
      <c r="AY31" s="813">
        <v>0</v>
      </c>
      <c r="AZ31" s="813">
        <v>0</v>
      </c>
      <c r="BA31" s="813"/>
      <c r="BB31" s="813">
        <v>2.0099999999999998</v>
      </c>
      <c r="BC31" s="813">
        <v>20.402000000000001</v>
      </c>
      <c r="BD31" s="813">
        <v>10.150248756218907</v>
      </c>
      <c r="BE31" s="813">
        <v>0</v>
      </c>
      <c r="BF31" s="813">
        <v>0</v>
      </c>
      <c r="BG31" s="813"/>
      <c r="BH31" s="813">
        <v>10.049999999999999</v>
      </c>
      <c r="BI31" s="813">
        <v>50.5</v>
      </c>
      <c r="BJ31" s="813">
        <v>5.0248756218905477</v>
      </c>
      <c r="BK31" s="813">
        <v>23.114999999999998</v>
      </c>
      <c r="BL31" s="813">
        <v>371.68</v>
      </c>
      <c r="BM31" s="813">
        <v>16.079601990049753</v>
      </c>
      <c r="BN31" s="813">
        <v>7.0349999999999993</v>
      </c>
      <c r="BO31" s="813">
        <v>106.05</v>
      </c>
      <c r="BP31" s="813">
        <v>15.074626865671643</v>
      </c>
      <c r="BQ31" s="813">
        <v>0</v>
      </c>
      <c r="BR31" s="813">
        <v>0</v>
      </c>
      <c r="BS31" s="813"/>
      <c r="BT31" s="813">
        <f t="shared" si="6"/>
        <v>42.209999999999994</v>
      </c>
      <c r="BU31" s="813">
        <f t="shared" si="1"/>
        <v>548.63199999999995</v>
      </c>
      <c r="BV31" s="813">
        <f t="shared" si="7"/>
        <v>12.997678275290216</v>
      </c>
      <c r="BW31" s="813">
        <v>3.0149999999999997</v>
      </c>
      <c r="BX31" s="813">
        <v>54.54</v>
      </c>
      <c r="BY31" s="813">
        <v>18.089552238805972</v>
      </c>
      <c r="BZ31" s="813">
        <v>3.0149999999999997</v>
      </c>
      <c r="CA31" s="813">
        <v>45.45</v>
      </c>
      <c r="CB31" s="813">
        <v>15.074626865671645</v>
      </c>
      <c r="CC31" s="813">
        <v>5.0249999999999995</v>
      </c>
      <c r="CD31" s="813">
        <v>56.56</v>
      </c>
      <c r="CE31" s="813">
        <v>11.255721393034827</v>
      </c>
      <c r="CF31" s="813">
        <v>14.240849999999998</v>
      </c>
      <c r="CG31" s="813">
        <v>157.42869999999999</v>
      </c>
      <c r="CH31" s="813">
        <v>11.054726368159205</v>
      </c>
      <c r="CI31" s="813">
        <v>0</v>
      </c>
      <c r="CJ31" s="813">
        <v>0</v>
      </c>
      <c r="CK31" s="813">
        <v>0</v>
      </c>
      <c r="CL31" s="813">
        <v>211.04999999999998</v>
      </c>
      <c r="CM31" s="813">
        <v>3817.8</v>
      </c>
      <c r="CN31" s="813">
        <v>18.089552238805972</v>
      </c>
      <c r="CO31" s="813">
        <v>0</v>
      </c>
      <c r="CP31" s="813">
        <v>0</v>
      </c>
      <c r="CQ31" s="813"/>
      <c r="CR31" s="813">
        <v>10.049999999999999</v>
      </c>
      <c r="CS31" s="813">
        <v>202</v>
      </c>
      <c r="CT31" s="813">
        <v>20.099502487562191</v>
      </c>
      <c r="CU31" s="813">
        <v>10.049999999999999</v>
      </c>
      <c r="CV31" s="813">
        <v>151.5</v>
      </c>
      <c r="CW31" s="813">
        <v>15.074626865671643</v>
      </c>
      <c r="CX31" s="813">
        <v>60.3</v>
      </c>
      <c r="CY31" s="813">
        <v>594.89</v>
      </c>
      <c r="CZ31" s="813">
        <v>9.8655058043117752</v>
      </c>
      <c r="DA31" s="813">
        <v>83.91749999999999</v>
      </c>
      <c r="DB31" s="813">
        <v>974.07429999999999</v>
      </c>
      <c r="DC31" s="813">
        <v>11.607522864718327</v>
      </c>
      <c r="DD31" s="813">
        <v>7.0349999999999993</v>
      </c>
      <c r="DE31" s="813">
        <v>56.56</v>
      </c>
      <c r="DF31" s="813">
        <v>8.0398009950248763</v>
      </c>
      <c r="DG31" s="813">
        <v>155.77499999999998</v>
      </c>
      <c r="DH31" s="813">
        <v>1878.6</v>
      </c>
      <c r="DI31" s="813">
        <v>12.059701492537314</v>
      </c>
      <c r="DJ31" s="813">
        <f t="shared" si="8"/>
        <v>563.47334999999998</v>
      </c>
      <c r="DK31" s="813">
        <f t="shared" si="8"/>
        <v>7989.4030000000002</v>
      </c>
      <c r="DL31" s="813">
        <f t="shared" si="9"/>
        <v>14.178848032475717</v>
      </c>
      <c r="DM31" s="813">
        <v>3.2662499999999994</v>
      </c>
      <c r="DN31" s="813">
        <v>54.54</v>
      </c>
      <c r="DO31" s="813">
        <v>16.698048220436284</v>
      </c>
      <c r="DP31" s="813">
        <v>1.0049999999999999</v>
      </c>
      <c r="DQ31" s="813">
        <v>22.22</v>
      </c>
      <c r="DR31" s="813">
        <v>22.10945273631841</v>
      </c>
      <c r="DS31" s="813">
        <v>4.0199999999999996</v>
      </c>
      <c r="DT31" s="813">
        <v>45.45</v>
      </c>
      <c r="DU31" s="813">
        <v>11.305970149253733</v>
      </c>
      <c r="DV31" s="813">
        <v>23.114999999999998</v>
      </c>
      <c r="DW31" s="813">
        <v>182.30500000000001</v>
      </c>
      <c r="DX31" s="813">
        <v>7.8868699978369037</v>
      </c>
      <c r="DY31" s="813">
        <v>19.094999999999999</v>
      </c>
      <c r="DZ31" s="813">
        <v>214.92800000000003</v>
      </c>
      <c r="EA31" s="813">
        <v>11.255721393034827</v>
      </c>
      <c r="EB31" s="813">
        <v>30.652499999999996</v>
      </c>
      <c r="EC31" s="813">
        <v>4620.75</v>
      </c>
      <c r="ED31" s="813">
        <v>150.74626865671644</v>
      </c>
      <c r="EE31" s="813">
        <v>12.662999999999998</v>
      </c>
      <c r="EF31" s="813">
        <v>137.86500000000001</v>
      </c>
      <c r="EG31" s="813">
        <v>10.887230514096188</v>
      </c>
      <c r="EH31" s="813">
        <v>8.0399999999999991</v>
      </c>
      <c r="EI31" s="813">
        <v>70.7</v>
      </c>
      <c r="EJ31" s="813">
        <v>8.7935323383084594</v>
      </c>
      <c r="EK31" s="813">
        <v>6.0299999999999994</v>
      </c>
      <c r="EL31" s="813">
        <v>72.72</v>
      </c>
      <c r="EM31" s="813">
        <v>12.059701492537314</v>
      </c>
      <c r="EN31" s="813">
        <v>15.074999999999999</v>
      </c>
      <c r="EO31" s="813">
        <v>173.72</v>
      </c>
      <c r="EP31" s="813">
        <v>11.523714759535656</v>
      </c>
      <c r="EQ31" s="813">
        <v>2.5124999999999997</v>
      </c>
      <c r="ER31" s="813">
        <v>22.725000000000001</v>
      </c>
      <c r="ES31" s="813">
        <v>9.0447761194029859</v>
      </c>
      <c r="ET31" s="813">
        <f t="shared" si="10"/>
        <v>125.47425000000001</v>
      </c>
      <c r="EU31" s="813">
        <f t="shared" si="10"/>
        <v>5617.9230000000007</v>
      </c>
      <c r="EV31" s="813">
        <f t="shared" si="11"/>
        <v>44.773513290575558</v>
      </c>
      <c r="EW31" s="813">
        <v>4.0199999999999996</v>
      </c>
      <c r="EX31" s="813">
        <v>32.32</v>
      </c>
      <c r="EY31" s="813">
        <v>8.0398009950248763</v>
      </c>
      <c r="EZ31" s="813">
        <v>10.049999999999999</v>
      </c>
      <c r="FA31" s="813">
        <v>202</v>
      </c>
      <c r="FB31" s="813">
        <v>20.099502487562191</v>
      </c>
      <c r="FC31" s="813">
        <v>11.055</v>
      </c>
      <c r="FD31" s="813">
        <v>105.545</v>
      </c>
      <c r="FE31" s="813">
        <v>9.5472636815920406</v>
      </c>
      <c r="FF31" s="813">
        <v>25.124999999999996</v>
      </c>
      <c r="FG31" s="813">
        <v>505</v>
      </c>
      <c r="FH31" s="813">
        <v>20.099502487562191</v>
      </c>
      <c r="FI31" s="813">
        <v>77.887499999999989</v>
      </c>
      <c r="FJ31" s="813">
        <v>967.07500000000005</v>
      </c>
      <c r="FK31" s="813">
        <v>12.416305568929548</v>
      </c>
      <c r="FL31" s="813">
        <v>3.0149999999999997</v>
      </c>
      <c r="FM31" s="813">
        <v>10.605</v>
      </c>
      <c r="FN31" s="813">
        <v>3.5174129353233834</v>
      </c>
      <c r="FO31" s="813">
        <v>12.059999999999999</v>
      </c>
      <c r="FP31" s="813">
        <v>247.45</v>
      </c>
      <c r="FQ31" s="813">
        <v>20.518242122719737</v>
      </c>
      <c r="FR31" s="813">
        <v>2.5124999999999997</v>
      </c>
      <c r="FS31" s="813">
        <v>22.725000000000001</v>
      </c>
      <c r="FT31" s="813">
        <v>9.0447761194029859</v>
      </c>
      <c r="FU31" s="813">
        <v>9.0449999999999982</v>
      </c>
      <c r="FV31" s="813">
        <v>98.98</v>
      </c>
      <c r="FW31" s="813">
        <v>10.943062465450527</v>
      </c>
      <c r="FX31" s="813">
        <v>12.059999999999999</v>
      </c>
      <c r="FY31" s="813">
        <v>96.960000000000008</v>
      </c>
      <c r="FZ31" s="813">
        <v>8.0398009950248763</v>
      </c>
      <c r="GA31" s="813">
        <v>14.069999999999999</v>
      </c>
      <c r="GB31" s="813">
        <v>126.25</v>
      </c>
      <c r="GC31" s="813">
        <v>8.9729921819474061</v>
      </c>
      <c r="GD31" s="813">
        <v>0</v>
      </c>
      <c r="GE31" s="813">
        <v>0</v>
      </c>
      <c r="GF31" s="813">
        <v>0</v>
      </c>
      <c r="GG31" s="813">
        <f t="shared" si="12"/>
        <v>180.89999999999995</v>
      </c>
      <c r="GH31" s="813">
        <f t="shared" si="12"/>
        <v>2414.91</v>
      </c>
      <c r="GI31" s="813">
        <f t="shared" si="13"/>
        <v>13.349419568822556</v>
      </c>
      <c r="GJ31" s="813">
        <v>5.0249999999999995</v>
      </c>
      <c r="GK31" s="813">
        <v>50.5</v>
      </c>
      <c r="GL31" s="813">
        <v>10.049751243781095</v>
      </c>
      <c r="GM31" s="813">
        <v>3.0149999999999997</v>
      </c>
      <c r="GN31" s="813">
        <v>33.33</v>
      </c>
      <c r="GO31" s="813">
        <v>11.054726368159205</v>
      </c>
      <c r="GP31" s="813">
        <v>3.0149999999999997</v>
      </c>
      <c r="GQ31" s="813">
        <v>9.09</v>
      </c>
      <c r="GR31" s="813">
        <v>3.0149253731343286</v>
      </c>
      <c r="GS31" s="813">
        <v>2.0099999999999998</v>
      </c>
      <c r="GT31" s="813">
        <v>8.08</v>
      </c>
      <c r="GU31" s="813">
        <v>4.0199004975124382</v>
      </c>
      <c r="GV31" s="813">
        <v>9.0449999999999982</v>
      </c>
      <c r="GW31" s="813">
        <v>363.6</v>
      </c>
      <c r="GX31" s="813">
        <v>40.199004975124389</v>
      </c>
      <c r="GY31" s="813">
        <v>55.274999999999991</v>
      </c>
      <c r="GZ31" s="813">
        <v>555.5</v>
      </c>
      <c r="HA31" s="813">
        <v>10.049751243781095</v>
      </c>
      <c r="HB31" s="813">
        <v>77.887499999999989</v>
      </c>
      <c r="HC31" s="813">
        <v>967.07500000000005</v>
      </c>
      <c r="HD31" s="813">
        <v>12.416305568929548</v>
      </c>
      <c r="HE31" s="813">
        <v>32.159999999999997</v>
      </c>
      <c r="HF31" s="813">
        <v>711.04</v>
      </c>
      <c r="HG31" s="813">
        <v>22.10945273631841</v>
      </c>
      <c r="HH31" s="813">
        <v>0</v>
      </c>
      <c r="HI31" s="813">
        <v>0</v>
      </c>
      <c r="HJ31" s="813"/>
      <c r="HK31" s="813">
        <v>75.374999999999986</v>
      </c>
      <c r="HL31" s="813">
        <v>1141.3</v>
      </c>
      <c r="HM31" s="813">
        <v>15.141625207296851</v>
      </c>
      <c r="HN31" s="813">
        <f t="shared" si="14"/>
        <v>262.80749999999995</v>
      </c>
      <c r="HO31" s="813">
        <f t="shared" si="2"/>
        <v>3839.5150000000003</v>
      </c>
      <c r="HP31" s="813">
        <f t="shared" si="15"/>
        <v>14.609609695309308</v>
      </c>
      <c r="HQ31" s="813">
        <v>5.0249999999999995</v>
      </c>
      <c r="HR31" s="813">
        <v>60.6</v>
      </c>
      <c r="HS31" s="813">
        <v>12.059701492537314</v>
      </c>
      <c r="HT31" s="813">
        <v>5.0249999999999995</v>
      </c>
      <c r="HU31" s="813">
        <v>45.45</v>
      </c>
      <c r="HV31" s="813">
        <v>9.0447761194029859</v>
      </c>
      <c r="HW31" s="813">
        <v>5.0249999999999995</v>
      </c>
      <c r="HX31" s="813">
        <v>90.9</v>
      </c>
      <c r="HY31" s="813">
        <v>18.089552238805972</v>
      </c>
      <c r="HZ31" s="813">
        <v>13.064999999999998</v>
      </c>
      <c r="IA31" s="813">
        <v>237.35</v>
      </c>
      <c r="IB31" s="813">
        <v>18.166858017604287</v>
      </c>
      <c r="IC31" s="813">
        <v>2.0099999999999998</v>
      </c>
      <c r="ID31" s="813">
        <v>28.28</v>
      </c>
      <c r="IE31" s="813">
        <v>14.069651741293534</v>
      </c>
      <c r="IF31" s="813">
        <v>5.0249999999999995</v>
      </c>
      <c r="IG31" s="813">
        <v>75.75</v>
      </c>
      <c r="IH31" s="813">
        <v>15.074626865671643</v>
      </c>
      <c r="II31" s="813">
        <v>11.055</v>
      </c>
      <c r="IJ31" s="813">
        <v>105.545</v>
      </c>
      <c r="IK31" s="813">
        <v>9.5472636815920406</v>
      </c>
      <c r="IL31" s="813">
        <v>26.129999999999995</v>
      </c>
      <c r="IM31" s="813">
        <v>367.64</v>
      </c>
      <c r="IN31" s="813">
        <v>14.069651741293534</v>
      </c>
      <c r="IO31" s="813">
        <v>40.199999999999996</v>
      </c>
      <c r="IP31" s="813">
        <v>363.6</v>
      </c>
      <c r="IQ31" s="813">
        <v>9.0447761194029859</v>
      </c>
      <c r="IR31" s="813">
        <f t="shared" si="16"/>
        <v>112.55999999999997</v>
      </c>
      <c r="IS31" s="813">
        <f t="shared" si="16"/>
        <v>1375.115</v>
      </c>
      <c r="IT31" s="813">
        <f t="shared" si="17"/>
        <v>12.216728855721396</v>
      </c>
      <c r="IU31" s="813">
        <f t="shared" si="3"/>
        <v>1572.8450999999995</v>
      </c>
      <c r="IV31" s="813">
        <f t="shared" si="3"/>
        <v>24917.306000000004</v>
      </c>
      <c r="IW31" s="813">
        <f t="shared" si="18"/>
        <v>15.842186875236482</v>
      </c>
    </row>
    <row r="32" spans="1:264" ht="15.75">
      <c r="A32" s="482">
        <v>29</v>
      </c>
      <c r="B32" s="483" t="s">
        <v>584</v>
      </c>
      <c r="C32" s="813">
        <v>14.069999999999999</v>
      </c>
      <c r="D32" s="813">
        <v>181.8</v>
      </c>
      <c r="E32" s="813">
        <v>12.921108742004266</v>
      </c>
      <c r="F32" s="813">
        <v>27.134999999999998</v>
      </c>
      <c r="G32" s="813">
        <v>163.62</v>
      </c>
      <c r="H32" s="813">
        <v>6.0298507462686572</v>
      </c>
      <c r="I32" s="813">
        <v>12.059999999999999</v>
      </c>
      <c r="J32" s="813">
        <v>109.08</v>
      </c>
      <c r="K32" s="813">
        <v>9.0447761194029859</v>
      </c>
      <c r="L32" s="813">
        <v>26.129999999999995</v>
      </c>
      <c r="M32" s="813">
        <v>375.51800000000003</v>
      </c>
      <c r="N32" s="813">
        <v>14.37114427860697</v>
      </c>
      <c r="O32" s="813">
        <v>41.204999999999998</v>
      </c>
      <c r="P32" s="813">
        <v>419.15</v>
      </c>
      <c r="Q32" s="813">
        <v>10.172309185778424</v>
      </c>
      <c r="R32" s="813">
        <v>11.055</v>
      </c>
      <c r="S32" s="813">
        <v>155.54</v>
      </c>
      <c r="T32" s="813">
        <v>14.069651741293532</v>
      </c>
      <c r="U32" s="813">
        <v>15.074999999999999</v>
      </c>
      <c r="V32" s="813">
        <v>62.62</v>
      </c>
      <c r="W32" s="813">
        <v>4.1538971807628524</v>
      </c>
      <c r="X32" s="813">
        <v>8.0399999999999991</v>
      </c>
      <c r="Y32" s="813">
        <v>22.22</v>
      </c>
      <c r="Z32" s="813">
        <v>2.7636815920398012</v>
      </c>
      <c r="AA32" s="813">
        <v>457.27499999999998</v>
      </c>
      <c r="AB32" s="813">
        <v>4595.5</v>
      </c>
      <c r="AC32" s="813">
        <v>10.049751243781095</v>
      </c>
      <c r="AD32" s="813">
        <v>9.0449999999999982</v>
      </c>
      <c r="AE32" s="813">
        <v>47.47</v>
      </c>
      <c r="AF32" s="813">
        <v>5.2482034273079057</v>
      </c>
      <c r="AG32" s="813">
        <v>50.249999999999993</v>
      </c>
      <c r="AH32" s="813">
        <v>505</v>
      </c>
      <c r="AI32" s="813">
        <v>10.049751243781095</v>
      </c>
      <c r="AJ32" s="813">
        <v>249.23999999999998</v>
      </c>
      <c r="AK32" s="813">
        <v>4258.16</v>
      </c>
      <c r="AL32" s="813">
        <v>17.084577114427862</v>
      </c>
      <c r="AM32" s="813">
        <v>389.93999999999994</v>
      </c>
      <c r="AN32" s="813">
        <v>3918.8</v>
      </c>
      <c r="AO32" s="813">
        <v>10.049751243781097</v>
      </c>
      <c r="AP32" s="813">
        <v>462.29999999999995</v>
      </c>
      <c r="AQ32" s="813">
        <v>5110.6000000000004</v>
      </c>
      <c r="AR32" s="813">
        <v>11.054726368159207</v>
      </c>
      <c r="AS32" s="813">
        <f t="shared" si="4"/>
        <v>1772.82</v>
      </c>
      <c r="AT32" s="813">
        <f t="shared" si="4"/>
        <v>19925.078000000001</v>
      </c>
      <c r="AU32" s="813">
        <f t="shared" si="5"/>
        <v>11.239199693144258</v>
      </c>
      <c r="AV32" s="813">
        <v>228.13499999999996</v>
      </c>
      <c r="AW32" s="813">
        <v>2521.9699999999998</v>
      </c>
      <c r="AX32" s="813">
        <v>11.054726368159205</v>
      </c>
      <c r="AY32" s="813">
        <v>1055.25</v>
      </c>
      <c r="AZ32" s="813">
        <v>10711.05</v>
      </c>
      <c r="BA32" s="813">
        <v>10.150248756218906</v>
      </c>
      <c r="BB32" s="813">
        <v>135.67499999999998</v>
      </c>
      <c r="BC32" s="813">
        <v>1191.396</v>
      </c>
      <c r="BD32" s="813">
        <v>8.7812493090105033</v>
      </c>
      <c r="BE32" s="813">
        <v>502.49999999999994</v>
      </c>
      <c r="BF32" s="813">
        <v>5908.5</v>
      </c>
      <c r="BG32" s="813">
        <v>11.758208955223882</v>
      </c>
      <c r="BH32" s="813">
        <v>95.474999999999994</v>
      </c>
      <c r="BI32" s="813">
        <v>575.70000000000005</v>
      </c>
      <c r="BJ32" s="813">
        <v>6.0298507462686572</v>
      </c>
      <c r="BK32" s="813">
        <v>313.55999999999995</v>
      </c>
      <c r="BL32" s="813">
        <v>1575.6</v>
      </c>
      <c r="BM32" s="813">
        <v>5.0248756218905477</v>
      </c>
      <c r="BN32" s="813">
        <v>492.44999999999993</v>
      </c>
      <c r="BO32" s="813">
        <v>10392.9</v>
      </c>
      <c r="BP32" s="813">
        <v>21.1044776119403</v>
      </c>
      <c r="BQ32" s="813">
        <v>366.82499999999999</v>
      </c>
      <c r="BR32" s="813">
        <v>8847.6</v>
      </c>
      <c r="BS32" s="813">
        <v>24.119402985074629</v>
      </c>
      <c r="BT32" s="813">
        <f t="shared" si="6"/>
        <v>3189.8699999999994</v>
      </c>
      <c r="BU32" s="813">
        <f t="shared" si="1"/>
        <v>41724.715999999993</v>
      </c>
      <c r="BV32" s="813">
        <f t="shared" si="7"/>
        <v>13.080381332154602</v>
      </c>
      <c r="BW32" s="813">
        <v>23.114999999999998</v>
      </c>
      <c r="BX32" s="813">
        <v>348.45</v>
      </c>
      <c r="BY32" s="813">
        <v>15.074626865671643</v>
      </c>
      <c r="BZ32" s="813">
        <v>63.314999999999991</v>
      </c>
      <c r="CA32" s="813">
        <v>699.93</v>
      </c>
      <c r="CB32" s="813">
        <v>11.054726368159205</v>
      </c>
      <c r="CC32" s="813">
        <v>30.15</v>
      </c>
      <c r="CD32" s="813">
        <v>227.25</v>
      </c>
      <c r="CE32" s="813">
        <v>7.5373134328358216</v>
      </c>
      <c r="CF32" s="813">
        <v>29.577149999999996</v>
      </c>
      <c r="CG32" s="813">
        <v>341.279</v>
      </c>
      <c r="CH32" s="813">
        <v>11.538603279896813</v>
      </c>
      <c r="CI32" s="813">
        <v>10.552499999999998</v>
      </c>
      <c r="CJ32" s="813">
        <v>63.63</v>
      </c>
      <c r="CK32" s="813">
        <v>6.0298507462686581</v>
      </c>
      <c r="CL32" s="813">
        <v>205.01999999999998</v>
      </c>
      <c r="CM32" s="813">
        <v>4751.04</v>
      </c>
      <c r="CN32" s="813">
        <v>23.173544044483467</v>
      </c>
      <c r="CO32" s="813">
        <v>79.394999999999996</v>
      </c>
      <c r="CP32" s="813">
        <v>1000.91</v>
      </c>
      <c r="CQ32" s="813">
        <v>12.606713269097551</v>
      </c>
      <c r="CR32" s="813">
        <v>85.424999999999997</v>
      </c>
      <c r="CS32" s="813">
        <v>1565.5</v>
      </c>
      <c r="CT32" s="813">
        <v>18.32601697395376</v>
      </c>
      <c r="CU32" s="813">
        <v>25.124999999999996</v>
      </c>
      <c r="CV32" s="813">
        <v>666.6</v>
      </c>
      <c r="CW32" s="813">
        <v>26.531343283582093</v>
      </c>
      <c r="CX32" s="813">
        <v>65.324999999999989</v>
      </c>
      <c r="CY32" s="813">
        <v>644.38</v>
      </c>
      <c r="CZ32" s="813">
        <v>9.864217374665138</v>
      </c>
      <c r="DA32" s="813">
        <v>279.39</v>
      </c>
      <c r="DB32" s="813">
        <v>3355.3209999999999</v>
      </c>
      <c r="DC32" s="813">
        <v>12.009452736318408</v>
      </c>
      <c r="DD32" s="813">
        <v>83.414999999999992</v>
      </c>
      <c r="DE32" s="813">
        <v>921.12</v>
      </c>
      <c r="DF32" s="813">
        <v>11.042618234130552</v>
      </c>
      <c r="DG32" s="813">
        <v>437.17499999999995</v>
      </c>
      <c r="DH32" s="813">
        <v>6150.9</v>
      </c>
      <c r="DI32" s="813">
        <v>14.069651741293534</v>
      </c>
      <c r="DJ32" s="813">
        <f t="shared" si="8"/>
        <v>1416.9796499999998</v>
      </c>
      <c r="DK32" s="813">
        <f t="shared" si="8"/>
        <v>20736.309999999998</v>
      </c>
      <c r="DL32" s="813">
        <f t="shared" si="9"/>
        <v>14.634162177276153</v>
      </c>
      <c r="DM32" s="813">
        <v>0</v>
      </c>
      <c r="DN32" s="813">
        <v>0</v>
      </c>
      <c r="DO32" s="813"/>
      <c r="DP32" s="813">
        <v>0</v>
      </c>
      <c r="DQ32" s="813">
        <v>0</v>
      </c>
      <c r="DR32" s="813"/>
      <c r="DS32" s="813">
        <v>111.55499999999999</v>
      </c>
      <c r="DT32" s="813">
        <v>1345.32</v>
      </c>
      <c r="DU32" s="813">
        <v>12.059701492537314</v>
      </c>
      <c r="DV32" s="813">
        <v>110.54999999999998</v>
      </c>
      <c r="DW32" s="813">
        <v>955.46</v>
      </c>
      <c r="DX32" s="813">
        <v>8.6427860696517431</v>
      </c>
      <c r="DY32" s="813">
        <v>95.474999999999994</v>
      </c>
      <c r="DZ32" s="813">
        <v>959.5</v>
      </c>
      <c r="EA32" s="813">
        <v>10.049751243781095</v>
      </c>
      <c r="EB32" s="813">
        <v>115.57499999999999</v>
      </c>
      <c r="EC32" s="813">
        <v>1742.25</v>
      </c>
      <c r="ED32" s="813">
        <v>15.074626865671643</v>
      </c>
      <c r="EE32" s="813">
        <v>26.129999999999995</v>
      </c>
      <c r="EF32" s="813">
        <v>279.01249999999999</v>
      </c>
      <c r="EG32" s="813">
        <v>10.677860696517415</v>
      </c>
      <c r="EH32" s="813">
        <v>70.349999999999994</v>
      </c>
      <c r="EI32" s="813">
        <v>717.1</v>
      </c>
      <c r="EJ32" s="813">
        <v>10.193319118692255</v>
      </c>
      <c r="EK32" s="813">
        <v>38.441249999999997</v>
      </c>
      <c r="EL32" s="813">
        <v>459.55</v>
      </c>
      <c r="EM32" s="813">
        <v>11.954606054693853</v>
      </c>
      <c r="EN32" s="813">
        <v>176.88</v>
      </c>
      <c r="EO32" s="813">
        <v>2669.9551999999999</v>
      </c>
      <c r="EP32" s="813">
        <v>15.094726368159204</v>
      </c>
      <c r="EQ32" s="813">
        <v>100.49999999999999</v>
      </c>
      <c r="ER32" s="813">
        <v>1212</v>
      </c>
      <c r="ES32" s="813">
        <v>12.059701492537314</v>
      </c>
      <c r="ET32" s="813">
        <f t="shared" si="10"/>
        <v>845.45624999999984</v>
      </c>
      <c r="EU32" s="813">
        <f t="shared" si="10"/>
        <v>10340.1477</v>
      </c>
      <c r="EV32" s="813">
        <f t="shared" si="11"/>
        <v>12.230257568029099</v>
      </c>
      <c r="EW32" s="813">
        <v>23.114999999999998</v>
      </c>
      <c r="EX32" s="813">
        <v>228.26</v>
      </c>
      <c r="EY32" s="813">
        <v>9.8749729612805535</v>
      </c>
      <c r="EZ32" s="813">
        <v>361.79999999999995</v>
      </c>
      <c r="FA32" s="813">
        <v>7070</v>
      </c>
      <c r="FB32" s="813">
        <v>19.541182974018799</v>
      </c>
      <c r="FC32" s="813">
        <v>120.6</v>
      </c>
      <c r="FD32" s="813">
        <v>1090.8</v>
      </c>
      <c r="FE32" s="813">
        <v>9.0447761194029859</v>
      </c>
      <c r="FF32" s="813">
        <v>404.00999999999993</v>
      </c>
      <c r="FG32" s="813">
        <v>8080</v>
      </c>
      <c r="FH32" s="813">
        <v>19.99950496274845</v>
      </c>
      <c r="FI32" s="813">
        <v>21.104999999999997</v>
      </c>
      <c r="FJ32" s="813">
        <v>218.16</v>
      </c>
      <c r="FK32" s="813">
        <v>10.336886993603413</v>
      </c>
      <c r="FL32" s="813">
        <v>17.084999999999997</v>
      </c>
      <c r="FM32" s="813">
        <v>103.02</v>
      </c>
      <c r="FN32" s="813">
        <v>6.0298507462686572</v>
      </c>
      <c r="FO32" s="813">
        <v>80.399999999999991</v>
      </c>
      <c r="FP32" s="813">
        <v>1474.6</v>
      </c>
      <c r="FQ32" s="813">
        <v>18.340796019900498</v>
      </c>
      <c r="FR32" s="813">
        <v>100.49999999999999</v>
      </c>
      <c r="FS32" s="813">
        <v>1212</v>
      </c>
      <c r="FT32" s="813">
        <v>12.059701492537314</v>
      </c>
      <c r="FU32" s="813">
        <v>23.114999999999998</v>
      </c>
      <c r="FV32" s="813">
        <v>234.32</v>
      </c>
      <c r="FW32" s="813">
        <v>10.137140385031365</v>
      </c>
      <c r="FX32" s="813">
        <v>26.129999999999995</v>
      </c>
      <c r="FY32" s="813">
        <v>157.56</v>
      </c>
      <c r="FZ32" s="813">
        <v>6.0298507462686581</v>
      </c>
      <c r="GA32" s="813">
        <v>24.119999999999997</v>
      </c>
      <c r="GB32" s="813">
        <v>300.98</v>
      </c>
      <c r="GC32" s="813">
        <v>12.478441127694861</v>
      </c>
      <c r="GD32" s="813">
        <v>181.90499999999997</v>
      </c>
      <c r="GE32" s="813">
        <v>2961.32</v>
      </c>
      <c r="GF32" s="813">
        <v>16.279486545174681</v>
      </c>
      <c r="GG32" s="813">
        <f t="shared" si="12"/>
        <v>1383.885</v>
      </c>
      <c r="GH32" s="813">
        <f t="shared" si="12"/>
        <v>23131.019999999997</v>
      </c>
      <c r="GI32" s="813">
        <f t="shared" si="13"/>
        <v>16.714553593687334</v>
      </c>
      <c r="GJ32" s="813">
        <v>0</v>
      </c>
      <c r="GK32" s="813">
        <v>0</v>
      </c>
      <c r="GL32" s="813"/>
      <c r="GM32" s="813">
        <v>16.079999999999998</v>
      </c>
      <c r="GN32" s="813">
        <v>103.42400000000001</v>
      </c>
      <c r="GO32" s="813">
        <v>6.4318407960199018</v>
      </c>
      <c r="GP32" s="813">
        <v>0</v>
      </c>
      <c r="GQ32" s="813">
        <v>0</v>
      </c>
      <c r="GR32" s="813"/>
      <c r="GS32" s="813">
        <v>10.049999999999999</v>
      </c>
      <c r="GT32" s="813">
        <v>40.4</v>
      </c>
      <c r="GU32" s="813">
        <v>4.0199004975124382</v>
      </c>
      <c r="GV32" s="813">
        <v>1.0049999999999999</v>
      </c>
      <c r="GW32" s="813">
        <v>14.14</v>
      </c>
      <c r="GX32" s="813">
        <v>14.069651741293534</v>
      </c>
      <c r="GY32" s="813">
        <v>100.49999999999999</v>
      </c>
      <c r="GZ32" s="813">
        <v>1111</v>
      </c>
      <c r="HA32" s="813">
        <v>11.054726368159205</v>
      </c>
      <c r="HB32" s="813">
        <v>21.104999999999997</v>
      </c>
      <c r="HC32" s="813">
        <v>218.16</v>
      </c>
      <c r="HD32" s="813">
        <v>10.336886993603413</v>
      </c>
      <c r="HE32" s="813">
        <v>46.732499999999995</v>
      </c>
      <c r="HF32" s="813">
        <v>375.72</v>
      </c>
      <c r="HG32" s="813">
        <v>8.0398009950248763</v>
      </c>
      <c r="HH32" s="813">
        <v>66.33</v>
      </c>
      <c r="HI32" s="813">
        <v>621.15</v>
      </c>
      <c r="HJ32" s="813">
        <v>9.3645409317051111</v>
      </c>
      <c r="HK32" s="813">
        <v>108.53999999999999</v>
      </c>
      <c r="HL32" s="813">
        <v>1636.2</v>
      </c>
      <c r="HM32" s="813">
        <v>15.074626865671643</v>
      </c>
      <c r="HN32" s="813">
        <f t="shared" si="14"/>
        <v>370.34249999999997</v>
      </c>
      <c r="HO32" s="813">
        <f t="shared" si="2"/>
        <v>4120.1940000000004</v>
      </c>
      <c r="HP32" s="813">
        <f t="shared" si="15"/>
        <v>11.125360983414003</v>
      </c>
      <c r="HQ32" s="813">
        <v>15.074999999999999</v>
      </c>
      <c r="HR32" s="813">
        <v>121.2</v>
      </c>
      <c r="HS32" s="813">
        <v>8.0398009950248763</v>
      </c>
      <c r="HT32" s="813">
        <v>5.0249999999999995</v>
      </c>
      <c r="HU32" s="813">
        <v>35.35</v>
      </c>
      <c r="HV32" s="813">
        <v>7.0348258706467668</v>
      </c>
      <c r="HW32" s="813">
        <v>36.179999999999993</v>
      </c>
      <c r="HX32" s="813">
        <v>424.2</v>
      </c>
      <c r="HY32" s="813">
        <v>11.72470978441128</v>
      </c>
      <c r="HZ32" s="813">
        <v>4.5224999999999991</v>
      </c>
      <c r="IA32" s="813">
        <v>22.22</v>
      </c>
      <c r="IB32" s="813">
        <v>4.9132117191818692</v>
      </c>
      <c r="IC32" s="813">
        <v>30.652499999999996</v>
      </c>
      <c r="ID32" s="813">
        <v>308.05</v>
      </c>
      <c r="IE32" s="813">
        <v>10.049751243781095</v>
      </c>
      <c r="IF32" s="813">
        <v>20.099999999999998</v>
      </c>
      <c r="IG32" s="813">
        <v>141.4</v>
      </c>
      <c r="IH32" s="813">
        <v>7.0348258706467668</v>
      </c>
      <c r="II32" s="813">
        <v>14.069999999999999</v>
      </c>
      <c r="IJ32" s="813">
        <v>141.4</v>
      </c>
      <c r="IK32" s="813">
        <v>10.049751243781095</v>
      </c>
      <c r="IL32" s="813">
        <v>326.62499999999994</v>
      </c>
      <c r="IM32" s="813">
        <v>3939</v>
      </c>
      <c r="IN32" s="813">
        <v>12.059701492537316</v>
      </c>
      <c r="IO32" s="813">
        <v>231.14999999999998</v>
      </c>
      <c r="IP32" s="813">
        <v>3484.5</v>
      </c>
      <c r="IQ32" s="813">
        <v>15.074626865671643</v>
      </c>
      <c r="IR32" s="813">
        <f t="shared" si="16"/>
        <v>683.39999999999986</v>
      </c>
      <c r="IS32" s="813">
        <f t="shared" si="16"/>
        <v>8617.32</v>
      </c>
      <c r="IT32" s="813">
        <f t="shared" si="17"/>
        <v>12.609482001755929</v>
      </c>
      <c r="IU32" s="813">
        <f t="shared" si="3"/>
        <v>9662.7533999999996</v>
      </c>
      <c r="IV32" s="813">
        <f t="shared" si="3"/>
        <v>128594.78569999998</v>
      </c>
      <c r="IW32" s="813">
        <f t="shared" si="18"/>
        <v>13.308296339219417</v>
      </c>
    </row>
    <row r="33" spans="1:257" ht="15.75">
      <c r="A33" s="482">
        <v>30</v>
      </c>
      <c r="B33" s="483" t="s">
        <v>585</v>
      </c>
      <c r="C33" s="813">
        <v>0</v>
      </c>
      <c r="D33" s="813">
        <v>0</v>
      </c>
      <c r="E33" s="813"/>
      <c r="F33" s="813">
        <v>0</v>
      </c>
      <c r="G33" s="813">
        <v>0</v>
      </c>
      <c r="H33" s="813"/>
      <c r="I33" s="813">
        <v>0</v>
      </c>
      <c r="J33" s="813">
        <v>0</v>
      </c>
      <c r="K33" s="813"/>
      <c r="L33" s="813">
        <v>0</v>
      </c>
      <c r="M33" s="813">
        <v>0</v>
      </c>
      <c r="N33" s="813"/>
      <c r="O33" s="813">
        <v>0</v>
      </c>
      <c r="P33" s="813">
        <v>0</v>
      </c>
      <c r="Q33" s="813"/>
      <c r="R33" s="813">
        <v>0</v>
      </c>
      <c r="S33" s="813">
        <v>0</v>
      </c>
      <c r="T33" s="813"/>
      <c r="U33" s="813">
        <v>0</v>
      </c>
      <c r="V33" s="813">
        <v>0</v>
      </c>
      <c r="W33" s="813"/>
      <c r="X33" s="813">
        <v>0</v>
      </c>
      <c r="Y33" s="813">
        <v>0</v>
      </c>
      <c r="Z33" s="813"/>
      <c r="AA33" s="813">
        <v>0</v>
      </c>
      <c r="AB33" s="813">
        <v>0</v>
      </c>
      <c r="AC33" s="813"/>
      <c r="AD33" s="813">
        <v>0</v>
      </c>
      <c r="AE33" s="813">
        <v>0</v>
      </c>
      <c r="AF33" s="813"/>
      <c r="AG33" s="813">
        <v>20.099999999999998</v>
      </c>
      <c r="AH33" s="813">
        <v>202</v>
      </c>
      <c r="AI33" s="813">
        <v>10.049751243781095</v>
      </c>
      <c r="AJ33" s="813">
        <v>21.104999999999997</v>
      </c>
      <c r="AK33" s="813">
        <v>318.14999999999998</v>
      </c>
      <c r="AL33" s="813">
        <v>15.074626865671643</v>
      </c>
      <c r="AM33" s="813">
        <v>301.49999999999994</v>
      </c>
      <c r="AN33" s="813">
        <v>2424</v>
      </c>
      <c r="AO33" s="813">
        <v>8.0398009950248763</v>
      </c>
      <c r="AP33" s="813">
        <v>401.99999999999994</v>
      </c>
      <c r="AQ33" s="813">
        <v>6060</v>
      </c>
      <c r="AR33" s="813">
        <v>15.074626865671643</v>
      </c>
      <c r="AS33" s="813">
        <f t="shared" si="4"/>
        <v>744.70499999999993</v>
      </c>
      <c r="AT33" s="813">
        <f t="shared" si="4"/>
        <v>9004.15</v>
      </c>
      <c r="AU33" s="813">
        <f t="shared" si="5"/>
        <v>12.090895052403301</v>
      </c>
      <c r="AV33" s="813">
        <v>125.62499999999999</v>
      </c>
      <c r="AW33" s="813">
        <v>1515</v>
      </c>
      <c r="AX33" s="813">
        <v>12.059701492537314</v>
      </c>
      <c r="AY33" s="813">
        <v>26.129999999999995</v>
      </c>
      <c r="AZ33" s="813">
        <v>210.08</v>
      </c>
      <c r="BA33" s="813">
        <v>8.0398009950248781</v>
      </c>
      <c r="BB33" s="813">
        <v>271.34999999999997</v>
      </c>
      <c r="BC33" s="813">
        <v>2045.25</v>
      </c>
      <c r="BD33" s="813">
        <v>7.5373134328358216</v>
      </c>
      <c r="BE33" s="813">
        <v>115.57499999999999</v>
      </c>
      <c r="BF33" s="813">
        <v>1533.18</v>
      </c>
      <c r="BG33" s="813">
        <v>13.265671641791046</v>
      </c>
      <c r="BH33" s="813">
        <v>251.24999999999997</v>
      </c>
      <c r="BI33" s="813">
        <v>2020</v>
      </c>
      <c r="BJ33" s="813">
        <v>8.0398009950248763</v>
      </c>
      <c r="BK33" s="813">
        <v>346.72499999999997</v>
      </c>
      <c r="BL33" s="813">
        <v>1742.25</v>
      </c>
      <c r="BM33" s="813">
        <v>5.0248756218905477</v>
      </c>
      <c r="BN33" s="813">
        <v>75.374999999999986</v>
      </c>
      <c r="BO33" s="813">
        <v>1136.25</v>
      </c>
      <c r="BP33" s="813">
        <v>15.074626865671645</v>
      </c>
      <c r="BQ33" s="813">
        <v>44.22</v>
      </c>
      <c r="BR33" s="813">
        <v>533.28</v>
      </c>
      <c r="BS33" s="813">
        <v>12.059701492537313</v>
      </c>
      <c r="BT33" s="813">
        <f t="shared" si="6"/>
        <v>1256.25</v>
      </c>
      <c r="BU33" s="813">
        <f t="shared" si="1"/>
        <v>10735.29</v>
      </c>
      <c r="BV33" s="813">
        <f t="shared" si="7"/>
        <v>8.5455044776119404</v>
      </c>
      <c r="BW33" s="813">
        <v>0</v>
      </c>
      <c r="BX33" s="813">
        <v>0</v>
      </c>
      <c r="BY33" s="813"/>
      <c r="BZ33" s="813">
        <v>0</v>
      </c>
      <c r="CA33" s="813">
        <v>0</v>
      </c>
      <c r="CB33" s="813"/>
      <c r="CC33" s="813">
        <v>0</v>
      </c>
      <c r="CD33" s="813">
        <v>0</v>
      </c>
      <c r="CE33" s="813"/>
      <c r="CF33" s="813">
        <v>1.09545</v>
      </c>
      <c r="CG33" s="813">
        <v>1.1009</v>
      </c>
      <c r="CH33" s="813">
        <v>1.0049751243781093</v>
      </c>
      <c r="CI33" s="813">
        <v>0</v>
      </c>
      <c r="CJ33" s="813">
        <v>0</v>
      </c>
      <c r="CK33" s="813"/>
      <c r="CL33" s="813">
        <v>0</v>
      </c>
      <c r="CM33" s="813">
        <v>0</v>
      </c>
      <c r="CN33" s="813" t="e">
        <v>#DIV/0!</v>
      </c>
      <c r="CO33" s="813">
        <v>0</v>
      </c>
      <c r="CP33" s="813">
        <v>0</v>
      </c>
      <c r="CQ33" s="813"/>
      <c r="CR33" s="813">
        <v>0</v>
      </c>
      <c r="CS33" s="813">
        <v>0</v>
      </c>
      <c r="CT33" s="813"/>
      <c r="CU33" s="813">
        <v>0</v>
      </c>
      <c r="CV33" s="813">
        <v>0</v>
      </c>
      <c r="CW33" s="813"/>
      <c r="CX33" s="813">
        <v>0</v>
      </c>
      <c r="CY33" s="813">
        <v>0</v>
      </c>
      <c r="CZ33" s="813"/>
      <c r="DA33" s="813">
        <v>0</v>
      </c>
      <c r="DB33" s="813">
        <v>0</v>
      </c>
      <c r="DC33" s="813"/>
      <c r="DD33" s="813">
        <v>0</v>
      </c>
      <c r="DE33" s="813">
        <v>0</v>
      </c>
      <c r="DF33" s="813"/>
      <c r="DG33" s="813">
        <v>0</v>
      </c>
      <c r="DH33" s="813">
        <v>0</v>
      </c>
      <c r="DI33" s="813"/>
      <c r="DJ33" s="813">
        <f t="shared" si="8"/>
        <v>1.09545</v>
      </c>
      <c r="DK33" s="813">
        <f t="shared" si="8"/>
        <v>1.1009</v>
      </c>
      <c r="DL33" s="813">
        <f t="shared" si="9"/>
        <v>1.0049751243781093</v>
      </c>
      <c r="DM33" s="813">
        <v>0</v>
      </c>
      <c r="DN33" s="813">
        <v>0</v>
      </c>
      <c r="DO33" s="813"/>
      <c r="DP33" s="813">
        <v>0</v>
      </c>
      <c r="DQ33" s="813">
        <v>0</v>
      </c>
      <c r="DR33" s="813"/>
      <c r="DS33" s="813">
        <v>0</v>
      </c>
      <c r="DT33" s="813">
        <v>0</v>
      </c>
      <c r="DU33" s="813"/>
      <c r="DV33" s="813">
        <v>0</v>
      </c>
      <c r="DW33" s="813">
        <v>0</v>
      </c>
      <c r="DX33" s="813"/>
      <c r="DY33" s="813">
        <v>0</v>
      </c>
      <c r="DZ33" s="813">
        <v>0</v>
      </c>
      <c r="EA33" s="813"/>
      <c r="EB33" s="813">
        <v>0</v>
      </c>
      <c r="EC33" s="813">
        <v>0</v>
      </c>
      <c r="ED33" s="813"/>
      <c r="EE33" s="813">
        <v>0</v>
      </c>
      <c r="EF33" s="813">
        <v>0</v>
      </c>
      <c r="EG33" s="813"/>
      <c r="EH33" s="813">
        <v>0</v>
      </c>
      <c r="EI33" s="813">
        <v>0</v>
      </c>
      <c r="EJ33" s="813"/>
      <c r="EK33" s="813">
        <v>0</v>
      </c>
      <c r="EL33" s="813">
        <v>0</v>
      </c>
      <c r="EM33" s="813"/>
      <c r="EN33" s="813">
        <v>0</v>
      </c>
      <c r="EO33" s="813">
        <v>0</v>
      </c>
      <c r="EP33" s="813"/>
      <c r="EQ33" s="813">
        <v>5.0249999999999995</v>
      </c>
      <c r="ER33" s="813">
        <v>40.4</v>
      </c>
      <c r="ES33" s="813">
        <v>8.0398009950248763</v>
      </c>
      <c r="ET33" s="813">
        <f t="shared" si="10"/>
        <v>5.0249999999999995</v>
      </c>
      <c r="EU33" s="813">
        <f t="shared" si="10"/>
        <v>40.4</v>
      </c>
      <c r="EV33" s="813">
        <f t="shared" si="11"/>
        <v>8.0398009950248763</v>
      </c>
      <c r="EW33" s="813">
        <v>0</v>
      </c>
      <c r="EX33" s="813">
        <v>0</v>
      </c>
      <c r="EY33" s="813"/>
      <c r="EZ33" s="813">
        <v>10.049999999999999</v>
      </c>
      <c r="FA33" s="813">
        <v>101</v>
      </c>
      <c r="FB33" s="813">
        <v>10.049751243781095</v>
      </c>
      <c r="FC33" s="813">
        <v>6.0299999999999994</v>
      </c>
      <c r="FD33" s="813">
        <v>21.21</v>
      </c>
      <c r="FE33" s="813">
        <v>3.5174129353233834</v>
      </c>
      <c r="FF33" s="813">
        <v>100.49999999999999</v>
      </c>
      <c r="FG33" s="813">
        <v>1818</v>
      </c>
      <c r="FH33" s="813">
        <v>18.089552238805972</v>
      </c>
      <c r="FI33" s="813">
        <v>0</v>
      </c>
      <c r="FJ33" s="813">
        <v>0</v>
      </c>
      <c r="FK33" s="813"/>
      <c r="FL33" s="813">
        <v>0</v>
      </c>
      <c r="FM33" s="813">
        <v>0</v>
      </c>
      <c r="FN33" s="813"/>
      <c r="FO33" s="813">
        <v>35.174999999999997</v>
      </c>
      <c r="FP33" s="813">
        <v>232.3</v>
      </c>
      <c r="FQ33" s="813">
        <v>6.6041222459132918</v>
      </c>
      <c r="FR33" s="813">
        <v>5.0249999999999995</v>
      </c>
      <c r="FS33" s="813">
        <v>40.4</v>
      </c>
      <c r="FT33" s="813">
        <v>8.0398009950248763</v>
      </c>
      <c r="FU33" s="813">
        <v>0</v>
      </c>
      <c r="FV33" s="813">
        <v>0</v>
      </c>
      <c r="FW33" s="813"/>
      <c r="FX33" s="813">
        <v>0</v>
      </c>
      <c r="FY33" s="813">
        <v>0</v>
      </c>
      <c r="FZ33" s="813"/>
      <c r="GA33" s="813">
        <v>0</v>
      </c>
      <c r="GB33" s="813">
        <v>0</v>
      </c>
      <c r="GC33" s="813"/>
      <c r="GD33" s="813">
        <v>28.139999999999997</v>
      </c>
      <c r="GE33" s="813">
        <v>296.94</v>
      </c>
      <c r="GF33" s="813">
        <v>10.55223880597015</v>
      </c>
      <c r="GG33" s="813">
        <f t="shared" si="12"/>
        <v>184.92</v>
      </c>
      <c r="GH33" s="813">
        <f t="shared" si="12"/>
        <v>2509.8500000000004</v>
      </c>
      <c r="GI33" s="813">
        <f t="shared" si="13"/>
        <v>13.572626000432622</v>
      </c>
      <c r="GJ33" s="813">
        <v>0</v>
      </c>
      <c r="GK33" s="813">
        <v>0</v>
      </c>
      <c r="GL33" s="813"/>
      <c r="GM33" s="813">
        <v>0</v>
      </c>
      <c r="GN33" s="813">
        <v>0</v>
      </c>
      <c r="GO33" s="813"/>
      <c r="GP33" s="813">
        <v>0</v>
      </c>
      <c r="GQ33" s="813">
        <v>0</v>
      </c>
      <c r="GR33" s="813"/>
      <c r="GS33" s="813">
        <v>0</v>
      </c>
      <c r="GT33" s="813">
        <v>0</v>
      </c>
      <c r="GU33" s="813"/>
      <c r="GV33" s="813">
        <v>0</v>
      </c>
      <c r="GW33" s="813">
        <v>0</v>
      </c>
      <c r="GX33" s="813"/>
      <c r="GY33" s="813">
        <v>0</v>
      </c>
      <c r="GZ33" s="813">
        <v>0</v>
      </c>
      <c r="HA33" s="813"/>
      <c r="HB33" s="813">
        <v>0</v>
      </c>
      <c r="HC33" s="813">
        <v>0</v>
      </c>
      <c r="HD33" s="813"/>
      <c r="HE33" s="813">
        <v>0</v>
      </c>
      <c r="HF33" s="813">
        <v>0</v>
      </c>
      <c r="HG33" s="813"/>
      <c r="HH33" s="813">
        <v>0</v>
      </c>
      <c r="HI33" s="813">
        <v>0</v>
      </c>
      <c r="HJ33" s="813"/>
      <c r="HK33" s="813">
        <v>0</v>
      </c>
      <c r="HL33" s="813">
        <v>0</v>
      </c>
      <c r="HM33" s="813" t="e">
        <v>#DIV/0!</v>
      </c>
      <c r="HN33" s="813">
        <f t="shared" si="14"/>
        <v>0</v>
      </c>
      <c r="HO33" s="813">
        <f t="shared" si="2"/>
        <v>0</v>
      </c>
      <c r="HP33" s="813"/>
      <c r="HQ33" s="813">
        <v>0</v>
      </c>
      <c r="HR33" s="813">
        <v>0</v>
      </c>
      <c r="HS33" s="813"/>
      <c r="HT33" s="813">
        <v>0</v>
      </c>
      <c r="HU33" s="813">
        <v>0</v>
      </c>
      <c r="HV33" s="813"/>
      <c r="HW33" s="813">
        <v>0</v>
      </c>
      <c r="HX33" s="813">
        <v>0</v>
      </c>
      <c r="HY33" s="813"/>
      <c r="HZ33" s="813">
        <v>12.059999999999999</v>
      </c>
      <c r="IA33" s="813">
        <v>139.38</v>
      </c>
      <c r="IB33" s="813">
        <v>11.55721393034826</v>
      </c>
      <c r="IC33" s="813">
        <v>0</v>
      </c>
      <c r="ID33" s="813">
        <v>0</v>
      </c>
      <c r="IE33" s="813"/>
      <c r="IF33" s="813">
        <v>0</v>
      </c>
      <c r="IG33" s="813">
        <v>0</v>
      </c>
      <c r="IH33" s="813"/>
      <c r="II33" s="813">
        <v>0</v>
      </c>
      <c r="IJ33" s="813">
        <v>0</v>
      </c>
      <c r="IK33" s="813"/>
      <c r="IL33" s="813">
        <v>9.5474999999999994</v>
      </c>
      <c r="IM33" s="813">
        <v>143.92500000000001</v>
      </c>
      <c r="IN33" s="813">
        <v>15.074626865671643</v>
      </c>
      <c r="IO33" s="813">
        <v>5.0249999999999995</v>
      </c>
      <c r="IP33" s="813">
        <v>37.875</v>
      </c>
      <c r="IQ33" s="813">
        <v>7.5373134328358216</v>
      </c>
      <c r="IR33" s="813">
        <f t="shared" si="16"/>
        <v>26.632499999999997</v>
      </c>
      <c r="IS33" s="813">
        <f t="shared" si="16"/>
        <v>321.18</v>
      </c>
      <c r="IT33" s="813">
        <f t="shared" si="17"/>
        <v>12.059701492537314</v>
      </c>
      <c r="IU33" s="813">
        <f t="shared" si="3"/>
        <v>2218.6279500000001</v>
      </c>
      <c r="IV33" s="813">
        <f t="shared" si="3"/>
        <v>22611.970900000008</v>
      </c>
      <c r="IW33" s="813">
        <f t="shared" si="18"/>
        <v>10.191871467228205</v>
      </c>
    </row>
    <row r="34" spans="1:257" ht="15.75">
      <c r="A34" s="482">
        <v>31</v>
      </c>
      <c r="B34" s="483" t="s">
        <v>586</v>
      </c>
      <c r="C34" s="813">
        <v>7.5374999999999996</v>
      </c>
      <c r="D34" s="813">
        <v>86.86</v>
      </c>
      <c r="E34" s="813">
        <v>11.523714759535656</v>
      </c>
      <c r="F34" s="813">
        <v>15.074999999999999</v>
      </c>
      <c r="G34" s="813">
        <v>113.12</v>
      </c>
      <c r="H34" s="813">
        <v>7.5038142620232176</v>
      </c>
      <c r="I34" s="813">
        <v>5.0249999999999995</v>
      </c>
      <c r="J34" s="813">
        <v>45.45</v>
      </c>
      <c r="K34" s="813">
        <v>9.0447761194029859</v>
      </c>
      <c r="L34" s="813">
        <v>21.104999999999997</v>
      </c>
      <c r="M34" s="813">
        <v>278.91149999999999</v>
      </c>
      <c r="N34" s="813">
        <v>13.21542288557214</v>
      </c>
      <c r="O34" s="813">
        <v>11.055</v>
      </c>
      <c r="P34" s="813">
        <v>199.98</v>
      </c>
      <c r="Q34" s="813">
        <v>18.089552238805968</v>
      </c>
      <c r="R34" s="813">
        <v>4.0199999999999996</v>
      </c>
      <c r="S34" s="813">
        <v>96.960000000000008</v>
      </c>
      <c r="T34" s="813">
        <v>24.119402985074633</v>
      </c>
      <c r="U34" s="813">
        <v>18.089999999999996</v>
      </c>
      <c r="V34" s="813">
        <v>106.05</v>
      </c>
      <c r="W34" s="813">
        <v>5.8623548922056399</v>
      </c>
      <c r="X34" s="813">
        <v>13.064999999999998</v>
      </c>
      <c r="Y34" s="813">
        <v>103.02</v>
      </c>
      <c r="Z34" s="813">
        <v>7.8851894374282443</v>
      </c>
      <c r="AA34" s="813">
        <v>52.259999999999991</v>
      </c>
      <c r="AB34" s="813">
        <v>262.60000000000002</v>
      </c>
      <c r="AC34" s="813"/>
      <c r="AD34" s="813">
        <v>0</v>
      </c>
      <c r="AE34" s="813">
        <v>0</v>
      </c>
      <c r="AF34" s="813"/>
      <c r="AG34" s="813">
        <v>23.114999999999998</v>
      </c>
      <c r="AH34" s="813">
        <v>220.685</v>
      </c>
      <c r="AI34" s="813">
        <v>9.5472636815920406</v>
      </c>
      <c r="AJ34" s="813">
        <v>133.66499999999999</v>
      </c>
      <c r="AK34" s="813">
        <v>1611.96</v>
      </c>
      <c r="AL34" s="813">
        <v>12.059701492537314</v>
      </c>
      <c r="AM34" s="813">
        <v>276.37499999999994</v>
      </c>
      <c r="AN34" s="813">
        <v>2777.5</v>
      </c>
      <c r="AO34" s="813">
        <v>10.049751243781097</v>
      </c>
      <c r="AP34" s="813">
        <v>211.04999999999998</v>
      </c>
      <c r="AQ34" s="813">
        <v>2757.3</v>
      </c>
      <c r="AR34" s="813">
        <v>13.064676616915424</v>
      </c>
      <c r="AS34" s="813">
        <f t="shared" si="4"/>
        <v>791.43749999999989</v>
      </c>
      <c r="AT34" s="813">
        <f t="shared" si="4"/>
        <v>8660.3964999999989</v>
      </c>
      <c r="AU34" s="813">
        <f t="shared" si="5"/>
        <v>10.94261580983969</v>
      </c>
      <c r="AV34" s="813">
        <v>376.87499999999994</v>
      </c>
      <c r="AW34" s="813">
        <v>4923.75</v>
      </c>
      <c r="AX34" s="813">
        <v>13.064676616915424</v>
      </c>
      <c r="AY34" s="813">
        <v>30.15</v>
      </c>
      <c r="AZ34" s="813">
        <v>272.7</v>
      </c>
      <c r="BA34" s="813">
        <v>9.0447761194029859</v>
      </c>
      <c r="BB34" s="813">
        <v>150.74999999999997</v>
      </c>
      <c r="BC34" s="813">
        <v>1632.867</v>
      </c>
      <c r="BD34" s="813">
        <v>10.831621890547266</v>
      </c>
      <c r="BE34" s="813">
        <v>547.72499999999991</v>
      </c>
      <c r="BF34" s="813">
        <v>6550.86</v>
      </c>
      <c r="BG34" s="813">
        <v>11.960125975626456</v>
      </c>
      <c r="BH34" s="813">
        <v>502.49999999999994</v>
      </c>
      <c r="BI34" s="813">
        <v>6060</v>
      </c>
      <c r="BJ34" s="813">
        <v>12.059701492537314</v>
      </c>
      <c r="BK34" s="813">
        <v>434.15999999999997</v>
      </c>
      <c r="BL34" s="813">
        <v>3490.56</v>
      </c>
      <c r="BM34" s="813">
        <v>8.0398009950248763</v>
      </c>
      <c r="BN34" s="813">
        <v>427.12499999999994</v>
      </c>
      <c r="BO34" s="813">
        <v>7726.5</v>
      </c>
      <c r="BP34" s="813">
        <v>18.089552238805972</v>
      </c>
      <c r="BQ34" s="813">
        <v>412.04999999999995</v>
      </c>
      <c r="BR34" s="813">
        <v>7453.8</v>
      </c>
      <c r="BS34" s="813">
        <v>18.089552238805972</v>
      </c>
      <c r="BT34" s="813">
        <f t="shared" si="6"/>
        <v>2881.335</v>
      </c>
      <c r="BU34" s="813">
        <f t="shared" si="1"/>
        <v>38111.037000000004</v>
      </c>
      <c r="BV34" s="813">
        <f t="shared" si="7"/>
        <v>13.226867754009861</v>
      </c>
      <c r="BW34" s="813">
        <v>5.0249999999999995</v>
      </c>
      <c r="BX34" s="813">
        <v>75.75</v>
      </c>
      <c r="BY34" s="813">
        <v>15.074626865671643</v>
      </c>
      <c r="BZ34" s="813">
        <v>130.64999999999998</v>
      </c>
      <c r="CA34" s="813">
        <v>1313</v>
      </c>
      <c r="CB34" s="813">
        <v>10.049751243781095</v>
      </c>
      <c r="CC34" s="813">
        <v>12.059999999999999</v>
      </c>
      <c r="CD34" s="813">
        <v>101</v>
      </c>
      <c r="CE34" s="813">
        <v>8.3747927031509128</v>
      </c>
      <c r="CF34" s="813">
        <v>26.290799999999997</v>
      </c>
      <c r="CG34" s="813">
        <v>199.2629</v>
      </c>
      <c r="CH34" s="813">
        <v>7.5791873963515766</v>
      </c>
      <c r="CI34" s="813">
        <v>6.0299999999999994</v>
      </c>
      <c r="CJ34" s="813">
        <v>36.36</v>
      </c>
      <c r="CK34" s="813">
        <v>6.0298507462686572</v>
      </c>
      <c r="CL34" s="813">
        <v>90.449999999999989</v>
      </c>
      <c r="CM34" s="813">
        <v>1908.9</v>
      </c>
      <c r="CN34" s="813">
        <v>21.104477611940304</v>
      </c>
      <c r="CO34" s="813">
        <v>86.429999999999993</v>
      </c>
      <c r="CP34" s="813">
        <v>1412.99</v>
      </c>
      <c r="CQ34" s="813">
        <v>16.348374407034594</v>
      </c>
      <c r="CR34" s="813">
        <v>22.11</v>
      </c>
      <c r="CS34" s="813">
        <v>363.6</v>
      </c>
      <c r="CT34" s="813">
        <v>16.445047489823612</v>
      </c>
      <c r="CU34" s="813">
        <v>30.15</v>
      </c>
      <c r="CV34" s="813">
        <v>636.29999999999995</v>
      </c>
      <c r="CW34" s="813">
        <v>21.104477611940297</v>
      </c>
      <c r="CX34" s="813">
        <v>73.364999999999995</v>
      </c>
      <c r="CY34" s="813">
        <v>885.77</v>
      </c>
      <c r="CZ34" s="813">
        <v>12.073468275063041</v>
      </c>
      <c r="DA34" s="813">
        <v>226.12499999999997</v>
      </c>
      <c r="DB34" s="813">
        <v>2920.1624999999999</v>
      </c>
      <c r="DC34" s="813">
        <v>12.913930348258708</v>
      </c>
      <c r="DD34" s="813">
        <v>45.224999999999994</v>
      </c>
      <c r="DE34" s="813">
        <v>858.5</v>
      </c>
      <c r="DF34" s="813">
        <v>18.982863460475404</v>
      </c>
      <c r="DG34" s="813">
        <v>493.45499999999993</v>
      </c>
      <c r="DH34" s="813">
        <v>6942.74</v>
      </c>
      <c r="DI34" s="813">
        <v>14.069651741293534</v>
      </c>
      <c r="DJ34" s="813">
        <f t="shared" si="8"/>
        <v>1247.3658</v>
      </c>
      <c r="DK34" s="813">
        <f t="shared" si="8"/>
        <v>17654.3354</v>
      </c>
      <c r="DL34" s="813">
        <f t="shared" si="9"/>
        <v>14.153294406500482</v>
      </c>
      <c r="DM34" s="813">
        <v>0</v>
      </c>
      <c r="DN34" s="813">
        <v>0</v>
      </c>
      <c r="DO34" s="813"/>
      <c r="DP34" s="813">
        <v>0</v>
      </c>
      <c r="DQ34" s="813">
        <v>0</v>
      </c>
      <c r="DR34" s="813"/>
      <c r="DS34" s="813">
        <v>110.54999999999998</v>
      </c>
      <c r="DT34" s="813">
        <v>1111</v>
      </c>
      <c r="DU34" s="813">
        <v>10.049751243781095</v>
      </c>
      <c r="DV34" s="813">
        <v>150.74999999999997</v>
      </c>
      <c r="DW34" s="813">
        <v>1348.35</v>
      </c>
      <c r="DX34" s="813">
        <v>8.9442786069651756</v>
      </c>
      <c r="DY34" s="813">
        <v>140.69999999999999</v>
      </c>
      <c r="DZ34" s="813">
        <v>1555.4</v>
      </c>
      <c r="EA34" s="813">
        <v>11.054726368159205</v>
      </c>
      <c r="EB34" s="813">
        <v>377.87999999999994</v>
      </c>
      <c r="EC34" s="813">
        <v>6076.16</v>
      </c>
      <c r="ED34" s="813">
        <v>16.079601990049753</v>
      </c>
      <c r="EE34" s="813">
        <v>33.164999999999999</v>
      </c>
      <c r="EF34" s="813">
        <v>389.20350000000002</v>
      </c>
      <c r="EG34" s="813">
        <v>11.735368611488015</v>
      </c>
      <c r="EH34" s="813">
        <v>60.3</v>
      </c>
      <c r="EI34" s="813">
        <v>777.7</v>
      </c>
      <c r="EJ34" s="813">
        <v>12.897180762852406</v>
      </c>
      <c r="EK34" s="813">
        <v>27.386249999999997</v>
      </c>
      <c r="EL34" s="813">
        <v>328.25</v>
      </c>
      <c r="EM34" s="813">
        <v>11.985941850381124</v>
      </c>
      <c r="EN34" s="813">
        <v>136.67999999999998</v>
      </c>
      <c r="EO34" s="813">
        <v>1964.248</v>
      </c>
      <c r="EP34" s="813">
        <v>14.371144278606968</v>
      </c>
      <c r="EQ34" s="813">
        <v>108.03749999999999</v>
      </c>
      <c r="ER34" s="813">
        <v>977.17499999999995</v>
      </c>
      <c r="ES34" s="813">
        <v>9.0447761194029859</v>
      </c>
      <c r="ET34" s="813">
        <f t="shared" si="10"/>
        <v>1145.4487499999998</v>
      </c>
      <c r="EU34" s="813">
        <f t="shared" si="10"/>
        <v>14527.486499999999</v>
      </c>
      <c r="EV34" s="813">
        <f t="shared" si="11"/>
        <v>12.682790478404208</v>
      </c>
      <c r="EW34" s="813">
        <v>7.0349999999999993</v>
      </c>
      <c r="EX34" s="813">
        <v>98.98</v>
      </c>
      <c r="EY34" s="813">
        <v>14.069651741293534</v>
      </c>
      <c r="EZ34" s="813">
        <v>20.099999999999998</v>
      </c>
      <c r="FA34" s="813">
        <v>404</v>
      </c>
      <c r="FB34" s="813">
        <v>20.099502487562191</v>
      </c>
      <c r="FC34" s="813">
        <v>110.54999999999998</v>
      </c>
      <c r="FD34" s="813">
        <v>1222.0999999999999</v>
      </c>
      <c r="FE34" s="813">
        <v>11.054726368159205</v>
      </c>
      <c r="FF34" s="813">
        <v>206.02499999999998</v>
      </c>
      <c r="FG34" s="813">
        <v>4040</v>
      </c>
      <c r="FH34" s="813">
        <v>19.609270719572869</v>
      </c>
      <c r="FI34" s="813">
        <v>9.5474999999999994</v>
      </c>
      <c r="FJ34" s="813">
        <v>212.1</v>
      </c>
      <c r="FK34" s="813">
        <v>22.215239591516106</v>
      </c>
      <c r="FL34" s="813">
        <v>15.074999999999999</v>
      </c>
      <c r="FM34" s="813">
        <v>90.9</v>
      </c>
      <c r="FN34" s="813">
        <v>6.0298507462686572</v>
      </c>
      <c r="FO34" s="813">
        <v>53.264999999999993</v>
      </c>
      <c r="FP34" s="813">
        <v>328.25</v>
      </c>
      <c r="FQ34" s="813">
        <v>6.1625833098657665</v>
      </c>
      <c r="FR34" s="813">
        <v>108.03749999999999</v>
      </c>
      <c r="FS34" s="813">
        <v>977.17499999999995</v>
      </c>
      <c r="FT34" s="813">
        <v>9.0447761194029859</v>
      </c>
      <c r="FU34" s="813">
        <v>5.0249999999999995</v>
      </c>
      <c r="FV34" s="813">
        <v>55.55</v>
      </c>
      <c r="FW34" s="813">
        <v>11.054726368159205</v>
      </c>
      <c r="FX34" s="813">
        <v>17.084999999999997</v>
      </c>
      <c r="FY34" s="813">
        <v>85.85</v>
      </c>
      <c r="FZ34" s="813">
        <v>5.0248756218905477</v>
      </c>
      <c r="GA34" s="813">
        <v>9.0449999999999982</v>
      </c>
      <c r="GB34" s="813">
        <v>92.92</v>
      </c>
      <c r="GC34" s="813">
        <v>10.273079049198454</v>
      </c>
      <c r="GD34" s="813">
        <v>120.6</v>
      </c>
      <c r="GE34" s="813">
        <v>1951.32</v>
      </c>
      <c r="GF34" s="813">
        <v>16.180099502487561</v>
      </c>
      <c r="GG34" s="813">
        <f t="shared" si="12"/>
        <v>681.38999999999987</v>
      </c>
      <c r="GH34" s="813">
        <f t="shared" si="12"/>
        <v>9559.1450000000004</v>
      </c>
      <c r="GI34" s="813">
        <f t="shared" si="13"/>
        <v>14.028889475924217</v>
      </c>
      <c r="GJ34" s="813">
        <v>0.50249999999999995</v>
      </c>
      <c r="GK34" s="813">
        <v>15.15</v>
      </c>
      <c r="GL34" s="813">
        <v>30.149253731343286</v>
      </c>
      <c r="GM34" s="813">
        <v>5.5274999999999999</v>
      </c>
      <c r="GN34" s="813">
        <v>56.661000000000001</v>
      </c>
      <c r="GO34" s="813">
        <v>10.250746268656718</v>
      </c>
      <c r="GP34" s="813">
        <v>0</v>
      </c>
      <c r="GQ34" s="813">
        <v>0</v>
      </c>
      <c r="GR34" s="813"/>
      <c r="GS34" s="813">
        <v>0</v>
      </c>
      <c r="GT34" s="813">
        <v>0</v>
      </c>
      <c r="GU34" s="813"/>
      <c r="GV34" s="813">
        <v>3.0149999999999997</v>
      </c>
      <c r="GW34" s="813">
        <v>27.27</v>
      </c>
      <c r="GX34" s="813">
        <v>9.0447761194029859</v>
      </c>
      <c r="GY34" s="813">
        <v>15.074999999999999</v>
      </c>
      <c r="GZ34" s="813">
        <v>136.35</v>
      </c>
      <c r="HA34" s="813">
        <v>9.0447761194029859</v>
      </c>
      <c r="HB34" s="813">
        <v>9.5474999999999994</v>
      </c>
      <c r="HC34" s="813">
        <v>212.1</v>
      </c>
      <c r="HD34" s="813">
        <v>22.215239591516106</v>
      </c>
      <c r="HE34" s="813">
        <v>7.0349999999999993</v>
      </c>
      <c r="HF34" s="813">
        <v>63.63</v>
      </c>
      <c r="HG34" s="813">
        <v>9.0447761194029859</v>
      </c>
      <c r="HH34" s="813">
        <v>23.114999999999998</v>
      </c>
      <c r="HI34" s="813">
        <v>252.5</v>
      </c>
      <c r="HJ34" s="813">
        <v>10.9236426562838</v>
      </c>
      <c r="HK34" s="813">
        <v>53.264999999999993</v>
      </c>
      <c r="HL34" s="813">
        <v>737.3</v>
      </c>
      <c r="HM34" s="813">
        <v>13.842110203698489</v>
      </c>
      <c r="HN34" s="813">
        <f t="shared" si="14"/>
        <v>117.08249999999998</v>
      </c>
      <c r="HO34" s="813">
        <f t="shared" si="2"/>
        <v>1500.9609999999998</v>
      </c>
      <c r="HP34" s="813">
        <f t="shared" si="15"/>
        <v>12.819686972861017</v>
      </c>
      <c r="HQ34" s="813">
        <v>5.0249999999999995</v>
      </c>
      <c r="HR34" s="813">
        <v>42.924999999999997</v>
      </c>
      <c r="HS34" s="813">
        <v>8.5422885572139311</v>
      </c>
      <c r="HT34" s="813">
        <v>4.0199999999999996</v>
      </c>
      <c r="HU34" s="813">
        <v>36.36</v>
      </c>
      <c r="HV34" s="813">
        <v>9.0447761194029859</v>
      </c>
      <c r="HW34" s="813">
        <v>15.074999999999999</v>
      </c>
      <c r="HX34" s="813">
        <v>136.35</v>
      </c>
      <c r="HY34" s="813">
        <v>9.0447761194029859</v>
      </c>
      <c r="HZ34" s="813">
        <v>7.0349999999999993</v>
      </c>
      <c r="IA34" s="813">
        <v>148.47</v>
      </c>
      <c r="IB34" s="813">
        <v>21.1044776119403</v>
      </c>
      <c r="IC34" s="813">
        <v>12.059999999999999</v>
      </c>
      <c r="ID34" s="813">
        <v>121.2</v>
      </c>
      <c r="IE34" s="813">
        <v>10.049751243781095</v>
      </c>
      <c r="IF34" s="813">
        <v>12.059999999999999</v>
      </c>
      <c r="IG34" s="813">
        <v>121.2</v>
      </c>
      <c r="IH34" s="813">
        <v>10.049751243781095</v>
      </c>
      <c r="II34" s="813">
        <v>7.0349999999999993</v>
      </c>
      <c r="IJ34" s="813">
        <v>35.35</v>
      </c>
      <c r="IK34" s="813">
        <v>5.0248756218905477</v>
      </c>
      <c r="IL34" s="813">
        <v>236.17499999999998</v>
      </c>
      <c r="IM34" s="813">
        <v>3598.125</v>
      </c>
      <c r="IN34" s="813">
        <v>15.234995236583043</v>
      </c>
      <c r="IO34" s="813">
        <v>173.86499999999998</v>
      </c>
      <c r="IP34" s="813">
        <v>2271.4900000000002</v>
      </c>
      <c r="IQ34" s="813">
        <v>13.064676616915426</v>
      </c>
      <c r="IR34" s="813">
        <f t="shared" si="16"/>
        <v>472.34999999999991</v>
      </c>
      <c r="IS34" s="813">
        <f t="shared" si="16"/>
        <v>6511.4699999999993</v>
      </c>
      <c r="IT34" s="813">
        <f t="shared" si="17"/>
        <v>13.785265163543983</v>
      </c>
      <c r="IU34" s="813">
        <f t="shared" si="3"/>
        <v>7336.4095500000003</v>
      </c>
      <c r="IV34" s="813">
        <f t="shared" si="3"/>
        <v>96524.831399999995</v>
      </c>
      <c r="IW34" s="813">
        <f t="shared" si="18"/>
        <v>13.156957874577762</v>
      </c>
    </row>
    <row r="35" spans="1:257" ht="15.75">
      <c r="A35" s="482">
        <v>32</v>
      </c>
      <c r="B35" s="483" t="s">
        <v>587</v>
      </c>
      <c r="C35" s="813">
        <v>2.0099999999999998</v>
      </c>
      <c r="D35" s="813">
        <v>23.23</v>
      </c>
      <c r="E35" s="813">
        <v>11.55721393034826</v>
      </c>
      <c r="F35" s="813">
        <v>10.049999999999999</v>
      </c>
      <c r="G35" s="813">
        <v>90.9</v>
      </c>
      <c r="H35" s="813">
        <v>9.0447761194029859</v>
      </c>
      <c r="I35" s="813">
        <v>0</v>
      </c>
      <c r="J35" s="813">
        <v>0</v>
      </c>
      <c r="K35" s="813"/>
      <c r="L35" s="813">
        <v>0</v>
      </c>
      <c r="M35" s="813">
        <v>0</v>
      </c>
      <c r="N35" s="813"/>
      <c r="O35" s="813">
        <v>0</v>
      </c>
      <c r="P35" s="813">
        <v>0</v>
      </c>
      <c r="Q35" s="813"/>
      <c r="R35" s="813">
        <v>0</v>
      </c>
      <c r="S35" s="813">
        <v>0</v>
      </c>
      <c r="T35" s="813"/>
      <c r="U35" s="813">
        <v>0</v>
      </c>
      <c r="V35" s="813">
        <v>0</v>
      </c>
      <c r="W35" s="813"/>
      <c r="X35" s="813">
        <v>3.0149999999999997</v>
      </c>
      <c r="Y35" s="813">
        <v>21.21</v>
      </c>
      <c r="Z35" s="813">
        <v>7.0348258706467668</v>
      </c>
      <c r="AA35" s="813">
        <v>25.124999999999996</v>
      </c>
      <c r="AB35" s="813">
        <v>35.35</v>
      </c>
      <c r="AC35" s="813">
        <v>1.4069651741293534</v>
      </c>
      <c r="AD35" s="813">
        <v>0</v>
      </c>
      <c r="AE35" s="813">
        <v>0</v>
      </c>
      <c r="AF35" s="813"/>
      <c r="AG35" s="813">
        <v>2.0099999999999998</v>
      </c>
      <c r="AH35" s="813">
        <v>12.120000000000001</v>
      </c>
      <c r="AI35" s="813">
        <v>6.0298507462686581</v>
      </c>
      <c r="AJ35" s="813">
        <v>0</v>
      </c>
      <c r="AK35" s="813">
        <v>0</v>
      </c>
      <c r="AL35" s="813"/>
      <c r="AM35" s="813">
        <v>10.049999999999999</v>
      </c>
      <c r="AN35" s="813">
        <v>50.5</v>
      </c>
      <c r="AO35" s="813">
        <v>5.0248756218905477</v>
      </c>
      <c r="AP35" s="813">
        <v>20.099999999999998</v>
      </c>
      <c r="AQ35" s="813">
        <v>181.8</v>
      </c>
      <c r="AR35" s="813">
        <v>9.0447761194029859</v>
      </c>
      <c r="AS35" s="813">
        <f t="shared" si="4"/>
        <v>72.359999999999985</v>
      </c>
      <c r="AT35" s="813">
        <f t="shared" si="4"/>
        <v>415.11</v>
      </c>
      <c r="AU35" s="813">
        <f t="shared" si="5"/>
        <v>5.7367330016583757</v>
      </c>
      <c r="AV35" s="813">
        <v>100.49999999999999</v>
      </c>
      <c r="AW35" s="813">
        <v>808</v>
      </c>
      <c r="AX35" s="813">
        <v>8.0398009950248763</v>
      </c>
      <c r="AY35" s="813">
        <v>10.049999999999999</v>
      </c>
      <c r="AZ35" s="813">
        <v>80.8</v>
      </c>
      <c r="BA35" s="813">
        <v>8.0398009950248763</v>
      </c>
      <c r="BB35" s="813">
        <v>21.104999999999997</v>
      </c>
      <c r="BC35" s="813">
        <v>133.62300000000002</v>
      </c>
      <c r="BD35" s="813">
        <v>6.3313432835820915</v>
      </c>
      <c r="BE35" s="813">
        <v>0</v>
      </c>
      <c r="BF35" s="813">
        <v>0</v>
      </c>
      <c r="BG35" s="813"/>
      <c r="BH35" s="813">
        <v>100.49999999999999</v>
      </c>
      <c r="BI35" s="813">
        <v>808</v>
      </c>
      <c r="BJ35" s="813">
        <v>8.0398009950248763</v>
      </c>
      <c r="BK35" s="813">
        <v>235.17</v>
      </c>
      <c r="BL35" s="813">
        <v>1890.72</v>
      </c>
      <c r="BM35" s="813">
        <v>8.0398009950248763</v>
      </c>
      <c r="BN35" s="813">
        <v>125.62499999999999</v>
      </c>
      <c r="BO35" s="813">
        <v>2070.5</v>
      </c>
      <c r="BP35" s="813">
        <v>16.481592039800997</v>
      </c>
      <c r="BQ35" s="813">
        <v>54.269999999999996</v>
      </c>
      <c r="BR35" s="813">
        <v>818.1</v>
      </c>
      <c r="BS35" s="813">
        <v>15.074626865671643</v>
      </c>
      <c r="BT35" s="813">
        <f t="shared" si="6"/>
        <v>647.21999999999991</v>
      </c>
      <c r="BU35" s="813">
        <f t="shared" si="1"/>
        <v>6609.7430000000004</v>
      </c>
      <c r="BV35" s="813">
        <f t="shared" si="7"/>
        <v>10.212513519359725</v>
      </c>
      <c r="BW35" s="813">
        <v>0</v>
      </c>
      <c r="BX35" s="813">
        <v>0</v>
      </c>
      <c r="BY35" s="813"/>
      <c r="BZ35" s="813">
        <v>1.0049999999999999</v>
      </c>
      <c r="CA35" s="813">
        <v>5.05</v>
      </c>
      <c r="CB35" s="813">
        <v>5.0248756218905477</v>
      </c>
      <c r="CC35" s="813">
        <v>0</v>
      </c>
      <c r="CD35" s="813">
        <v>0</v>
      </c>
      <c r="CE35" s="813"/>
      <c r="CF35" s="813">
        <v>0</v>
      </c>
      <c r="CG35" s="813">
        <v>0</v>
      </c>
      <c r="CH35" s="813"/>
      <c r="CI35" s="813">
        <v>0</v>
      </c>
      <c r="CJ35" s="813">
        <v>0</v>
      </c>
      <c r="CK35" s="813"/>
      <c r="CL35" s="813">
        <v>5.0249999999999995</v>
      </c>
      <c r="CM35" s="813">
        <v>101</v>
      </c>
      <c r="CN35" s="813">
        <v>20.099502487562191</v>
      </c>
      <c r="CO35" s="813">
        <v>0</v>
      </c>
      <c r="CP35" s="813">
        <v>0</v>
      </c>
      <c r="CQ35" s="813"/>
      <c r="CR35" s="813">
        <v>5.0249999999999995</v>
      </c>
      <c r="CS35" s="813">
        <v>106.05</v>
      </c>
      <c r="CT35" s="813">
        <v>21.1044776119403</v>
      </c>
      <c r="CU35" s="813">
        <v>15.074999999999999</v>
      </c>
      <c r="CV35" s="813">
        <v>318.14999999999998</v>
      </c>
      <c r="CW35" s="813">
        <v>21.104477611940297</v>
      </c>
      <c r="CX35" s="813">
        <v>3.0149999999999997</v>
      </c>
      <c r="CY35" s="813">
        <v>39.39</v>
      </c>
      <c r="CZ35" s="813">
        <v>13.064676616915424</v>
      </c>
      <c r="DA35" s="813">
        <v>0</v>
      </c>
      <c r="DB35" s="813">
        <v>0</v>
      </c>
      <c r="DC35" s="813"/>
      <c r="DD35" s="813">
        <v>0</v>
      </c>
      <c r="DE35" s="813">
        <v>0</v>
      </c>
      <c r="DF35" s="813"/>
      <c r="DG35" s="813">
        <v>75.374999999999986</v>
      </c>
      <c r="DH35" s="813">
        <v>946.875</v>
      </c>
      <c r="DI35" s="813">
        <v>12.562189054726371</v>
      </c>
      <c r="DJ35" s="813">
        <f t="shared" si="8"/>
        <v>104.51999999999998</v>
      </c>
      <c r="DK35" s="813">
        <f t="shared" si="8"/>
        <v>1516.5149999999999</v>
      </c>
      <c r="DL35" s="813">
        <f t="shared" si="9"/>
        <v>14.509328358208956</v>
      </c>
      <c r="DM35" s="813">
        <v>0</v>
      </c>
      <c r="DN35" s="813">
        <v>0</v>
      </c>
      <c r="DO35" s="813"/>
      <c r="DP35" s="813">
        <v>0</v>
      </c>
      <c r="DQ35" s="813">
        <v>0</v>
      </c>
      <c r="DR35" s="813"/>
      <c r="DS35" s="813">
        <v>1.0049999999999999</v>
      </c>
      <c r="DT35" s="813">
        <v>10.1</v>
      </c>
      <c r="DU35" s="813">
        <v>10.049751243781095</v>
      </c>
      <c r="DV35" s="813">
        <v>5.0249999999999995</v>
      </c>
      <c r="DW35" s="813">
        <v>20.2</v>
      </c>
      <c r="DX35" s="813">
        <v>4.0199004975124382</v>
      </c>
      <c r="DY35" s="813">
        <v>1.0049999999999999</v>
      </c>
      <c r="DZ35" s="813">
        <v>7.07</v>
      </c>
      <c r="EA35" s="813">
        <v>7.0348258706467668</v>
      </c>
      <c r="EB35" s="813">
        <v>0</v>
      </c>
      <c r="EC35" s="813">
        <v>0</v>
      </c>
      <c r="ED35" s="813"/>
      <c r="EE35" s="813">
        <v>1.0049999999999999</v>
      </c>
      <c r="EF35" s="813">
        <v>7.5750000000000002</v>
      </c>
      <c r="EG35" s="813">
        <v>7.5373134328358216</v>
      </c>
      <c r="EH35" s="813">
        <v>0</v>
      </c>
      <c r="EI35" s="813">
        <v>0</v>
      </c>
      <c r="EJ35" s="813"/>
      <c r="EK35" s="813">
        <v>0</v>
      </c>
      <c r="EL35" s="813">
        <v>0</v>
      </c>
      <c r="EM35" s="813"/>
      <c r="EN35" s="813">
        <v>0</v>
      </c>
      <c r="EO35" s="813">
        <v>0</v>
      </c>
      <c r="EP35" s="813"/>
      <c r="EQ35" s="813">
        <v>1.5074999999999998</v>
      </c>
      <c r="ER35" s="813">
        <v>10.605</v>
      </c>
      <c r="ES35" s="813">
        <v>7.0348258706467668</v>
      </c>
      <c r="ET35" s="813">
        <f t="shared" si="10"/>
        <v>9.5474999999999994</v>
      </c>
      <c r="EU35" s="813">
        <f t="shared" si="10"/>
        <v>55.55</v>
      </c>
      <c r="EV35" s="813">
        <f t="shared" si="11"/>
        <v>5.8182770358732654</v>
      </c>
      <c r="EW35" s="813">
        <v>3.0149999999999997</v>
      </c>
      <c r="EX35" s="813">
        <v>42.42</v>
      </c>
      <c r="EY35" s="813">
        <v>14.069651741293534</v>
      </c>
      <c r="EZ35" s="813">
        <v>5.0249999999999995</v>
      </c>
      <c r="FA35" s="813">
        <v>101</v>
      </c>
      <c r="FB35" s="813">
        <v>20.099502487562191</v>
      </c>
      <c r="FC35" s="813">
        <v>11.055</v>
      </c>
      <c r="FD35" s="813">
        <v>66.66</v>
      </c>
      <c r="FE35" s="813">
        <v>6.0298507462686564</v>
      </c>
      <c r="FF35" s="813">
        <v>100.49999999999999</v>
      </c>
      <c r="FG35" s="813">
        <v>1818</v>
      </c>
      <c r="FH35" s="813">
        <v>18.089552238805972</v>
      </c>
      <c r="FI35" s="813">
        <v>0</v>
      </c>
      <c r="FJ35" s="813">
        <v>0</v>
      </c>
      <c r="FK35" s="813"/>
      <c r="FL35" s="813">
        <v>2.0099999999999998</v>
      </c>
      <c r="FM35" s="813">
        <v>10.1</v>
      </c>
      <c r="FN35" s="813">
        <v>5.0248756218905477</v>
      </c>
      <c r="FO35" s="813">
        <v>52.259999999999991</v>
      </c>
      <c r="FP35" s="813">
        <v>333.3</v>
      </c>
      <c r="FQ35" s="813">
        <v>6.3777267508610809</v>
      </c>
      <c r="FR35" s="813">
        <v>1.5074999999999998</v>
      </c>
      <c r="FS35" s="813">
        <v>10.605</v>
      </c>
      <c r="FT35" s="813">
        <v>7.0348258706467668</v>
      </c>
      <c r="FU35" s="813">
        <v>0</v>
      </c>
      <c r="FV35" s="813">
        <v>0</v>
      </c>
      <c r="FW35" s="813"/>
      <c r="FX35" s="813">
        <v>3.0149999999999997</v>
      </c>
      <c r="FY35" s="813">
        <v>22.22</v>
      </c>
      <c r="FZ35" s="813">
        <v>7.3698175787728033</v>
      </c>
      <c r="GA35" s="813">
        <v>0</v>
      </c>
      <c r="GB35" s="813">
        <v>0</v>
      </c>
      <c r="GC35" s="813"/>
      <c r="GD35" s="813">
        <v>0</v>
      </c>
      <c r="GE35" s="813">
        <v>0</v>
      </c>
      <c r="GF35" s="813"/>
      <c r="GG35" s="813">
        <f t="shared" si="12"/>
        <v>178.38749999999996</v>
      </c>
      <c r="GH35" s="813">
        <f t="shared" si="12"/>
        <v>2404.3049999999998</v>
      </c>
      <c r="GI35" s="813">
        <f t="shared" si="13"/>
        <v>13.477990330039944</v>
      </c>
      <c r="GJ35" s="813">
        <v>0</v>
      </c>
      <c r="GK35" s="813">
        <v>0</v>
      </c>
      <c r="GL35" s="813"/>
      <c r="GM35" s="813">
        <v>0</v>
      </c>
      <c r="GN35" s="813">
        <v>0</v>
      </c>
      <c r="GO35" s="813"/>
      <c r="GP35" s="813">
        <v>0</v>
      </c>
      <c r="GQ35" s="813">
        <v>0</v>
      </c>
      <c r="GR35" s="813"/>
      <c r="GS35" s="813">
        <v>0</v>
      </c>
      <c r="GT35" s="813">
        <v>0</v>
      </c>
      <c r="GU35" s="813"/>
      <c r="GV35" s="813">
        <v>0</v>
      </c>
      <c r="GW35" s="813">
        <v>0</v>
      </c>
      <c r="GX35" s="813"/>
      <c r="GY35" s="813">
        <v>3.0149999999999997</v>
      </c>
      <c r="GZ35" s="813">
        <v>25.25</v>
      </c>
      <c r="HA35" s="813">
        <v>8.3747927031509128</v>
      </c>
      <c r="HB35" s="813">
        <v>0</v>
      </c>
      <c r="HC35" s="813">
        <v>0</v>
      </c>
      <c r="HD35" s="813"/>
      <c r="HE35" s="813">
        <v>0</v>
      </c>
      <c r="HF35" s="813">
        <v>0</v>
      </c>
      <c r="HG35" s="813"/>
      <c r="HH35" s="813">
        <v>0</v>
      </c>
      <c r="HI35" s="813">
        <v>0</v>
      </c>
      <c r="HJ35" s="813"/>
      <c r="HK35" s="813">
        <v>0</v>
      </c>
      <c r="HL35" s="813">
        <v>0</v>
      </c>
      <c r="HM35" s="813"/>
      <c r="HN35" s="813">
        <f t="shared" si="14"/>
        <v>3.0149999999999997</v>
      </c>
      <c r="HO35" s="813">
        <f t="shared" si="2"/>
        <v>25.25</v>
      </c>
      <c r="HP35" s="813">
        <f t="shared" si="15"/>
        <v>8.3747927031509128</v>
      </c>
      <c r="HQ35" s="813">
        <v>0</v>
      </c>
      <c r="HR35" s="813">
        <v>0</v>
      </c>
      <c r="HS35" s="813"/>
      <c r="HT35" s="813">
        <v>0</v>
      </c>
      <c r="HU35" s="813">
        <v>0</v>
      </c>
      <c r="HV35" s="813"/>
      <c r="HW35" s="813">
        <v>10.049999999999999</v>
      </c>
      <c r="HX35" s="813">
        <v>90.9</v>
      </c>
      <c r="HY35" s="813">
        <v>9.0447761194029859</v>
      </c>
      <c r="HZ35" s="813">
        <v>1.0049999999999999</v>
      </c>
      <c r="IA35" s="813">
        <v>14.14</v>
      </c>
      <c r="IB35" s="813">
        <v>14.069651741293534</v>
      </c>
      <c r="IC35" s="813">
        <v>5.0249999999999995</v>
      </c>
      <c r="ID35" s="813">
        <v>101</v>
      </c>
      <c r="IE35" s="813">
        <v>20.099502487562191</v>
      </c>
      <c r="IF35" s="813">
        <v>16.079999999999998</v>
      </c>
      <c r="IG35" s="813">
        <v>145.44</v>
      </c>
      <c r="IH35" s="813">
        <v>9.0447761194029859</v>
      </c>
      <c r="II35" s="813">
        <v>0</v>
      </c>
      <c r="IJ35" s="813">
        <v>0</v>
      </c>
      <c r="IK35" s="813"/>
      <c r="IL35" s="813">
        <v>47.737499999999997</v>
      </c>
      <c r="IM35" s="813">
        <v>719.625</v>
      </c>
      <c r="IN35" s="813">
        <v>15.074626865671643</v>
      </c>
      <c r="IO35" s="813">
        <v>50.249999999999993</v>
      </c>
      <c r="IP35" s="813">
        <v>404</v>
      </c>
      <c r="IQ35" s="813">
        <v>8.0398009950248763</v>
      </c>
      <c r="IR35" s="813">
        <f t="shared" si="16"/>
        <v>130.14749999999998</v>
      </c>
      <c r="IS35" s="813">
        <f t="shared" si="16"/>
        <v>1475.105</v>
      </c>
      <c r="IT35" s="813">
        <f t="shared" si="17"/>
        <v>11.33410169231065</v>
      </c>
      <c r="IU35" s="813">
        <f t="shared" si="3"/>
        <v>1145.1974999999998</v>
      </c>
      <c r="IV35" s="813">
        <f t="shared" si="3"/>
        <v>12501.578</v>
      </c>
      <c r="IW35" s="813">
        <f t="shared" si="18"/>
        <v>10.916525752108262</v>
      </c>
    </row>
    <row r="36" spans="1:257" ht="15.75">
      <c r="A36" s="482">
        <v>33</v>
      </c>
      <c r="B36" s="483" t="s">
        <v>588</v>
      </c>
      <c r="C36" s="813">
        <v>1.0049999999999999</v>
      </c>
      <c r="D36" s="813">
        <v>11.11</v>
      </c>
      <c r="E36" s="813">
        <v>11.054726368159205</v>
      </c>
      <c r="F36" s="813">
        <v>0.75374999999999992</v>
      </c>
      <c r="G36" s="813">
        <v>3.0300000000000002</v>
      </c>
      <c r="H36" s="813">
        <v>4.0199004975124382</v>
      </c>
      <c r="I36" s="813">
        <v>2.0099999999999998</v>
      </c>
      <c r="J36" s="813">
        <v>18.18</v>
      </c>
      <c r="K36" s="813">
        <v>9.0447761194029859</v>
      </c>
      <c r="L36" s="813">
        <v>0</v>
      </c>
      <c r="M36" s="813">
        <v>0</v>
      </c>
      <c r="N36" s="813"/>
      <c r="O36" s="813">
        <v>0</v>
      </c>
      <c r="P36" s="813">
        <v>0</v>
      </c>
      <c r="Q36" s="813"/>
      <c r="R36" s="813">
        <v>0</v>
      </c>
      <c r="S36" s="813">
        <v>0</v>
      </c>
      <c r="T36" s="813"/>
      <c r="U36" s="813">
        <v>0</v>
      </c>
      <c r="V36" s="813">
        <v>0</v>
      </c>
      <c r="W36" s="813"/>
      <c r="X36" s="813">
        <v>4.0199999999999996</v>
      </c>
      <c r="Y36" s="813">
        <v>20.2</v>
      </c>
      <c r="Z36" s="813">
        <v>5.0248756218905477</v>
      </c>
      <c r="AA36" s="813">
        <v>5.0249999999999995</v>
      </c>
      <c r="AB36" s="813">
        <v>20.2</v>
      </c>
      <c r="AC36" s="813">
        <v>4.0199004975124382</v>
      </c>
      <c r="AD36" s="813">
        <v>5.0249999999999995</v>
      </c>
      <c r="AE36" s="813">
        <v>36.36</v>
      </c>
      <c r="AF36" s="813">
        <v>7.2358208955223891</v>
      </c>
      <c r="AG36" s="813">
        <v>3.0149999999999997</v>
      </c>
      <c r="AH36" s="813">
        <v>22.22</v>
      </c>
      <c r="AI36" s="813">
        <v>7.3698175787728033</v>
      </c>
      <c r="AJ36" s="813">
        <v>0</v>
      </c>
      <c r="AK36" s="813">
        <v>0</v>
      </c>
      <c r="AL36" s="813"/>
      <c r="AM36" s="813">
        <v>5.0249999999999995</v>
      </c>
      <c r="AN36" s="813">
        <v>10.1</v>
      </c>
      <c r="AO36" s="813">
        <v>2.0099502487562191</v>
      </c>
      <c r="AP36" s="813">
        <v>5.0249999999999995</v>
      </c>
      <c r="AQ36" s="813">
        <v>35.35</v>
      </c>
      <c r="AR36" s="813">
        <v>7.0348258706467668</v>
      </c>
      <c r="AS36" s="813">
        <f t="shared" si="4"/>
        <v>30.903749999999995</v>
      </c>
      <c r="AT36" s="813">
        <f t="shared" si="4"/>
        <v>176.75</v>
      </c>
      <c r="AU36" s="813">
        <f t="shared" si="5"/>
        <v>5.7193706265420872</v>
      </c>
      <c r="AV36" s="813">
        <v>15.074999999999999</v>
      </c>
      <c r="AW36" s="813">
        <v>181.8</v>
      </c>
      <c r="AX36" s="813">
        <v>12.059701492537314</v>
      </c>
      <c r="AY36" s="813">
        <v>0</v>
      </c>
      <c r="AZ36" s="813">
        <v>0</v>
      </c>
      <c r="BA36" s="813"/>
      <c r="BB36" s="813">
        <v>2.0099999999999998</v>
      </c>
      <c r="BC36" s="813">
        <v>20.907</v>
      </c>
      <c r="BD36" s="813">
        <v>10.401492537313434</v>
      </c>
      <c r="BE36" s="813">
        <v>0</v>
      </c>
      <c r="BF36" s="813">
        <v>0</v>
      </c>
      <c r="BG36" s="813"/>
      <c r="BH36" s="813">
        <v>10.049999999999999</v>
      </c>
      <c r="BI36" s="813">
        <v>101</v>
      </c>
      <c r="BJ36" s="813">
        <v>10.049751243781095</v>
      </c>
      <c r="BK36" s="813">
        <v>0</v>
      </c>
      <c r="BL36" s="813">
        <v>0</v>
      </c>
      <c r="BM36" s="813"/>
      <c r="BN36" s="813">
        <v>0</v>
      </c>
      <c r="BO36" s="813">
        <v>0</v>
      </c>
      <c r="BP36" s="813"/>
      <c r="BQ36" s="813">
        <v>0</v>
      </c>
      <c r="BR36" s="813">
        <v>0</v>
      </c>
      <c r="BS36" s="813"/>
      <c r="BT36" s="813">
        <f t="shared" si="6"/>
        <v>27.134999999999998</v>
      </c>
      <c r="BU36" s="813">
        <f t="shared" si="1"/>
        <v>303.70699999999999</v>
      </c>
      <c r="BV36" s="813">
        <f t="shared" si="7"/>
        <v>11.192445181499908</v>
      </c>
      <c r="BW36" s="813">
        <v>0</v>
      </c>
      <c r="BX36" s="813">
        <v>0</v>
      </c>
      <c r="BY36" s="813"/>
      <c r="BZ36" s="813">
        <v>13.064999999999998</v>
      </c>
      <c r="CA36" s="813">
        <v>91.91</v>
      </c>
      <c r="CB36" s="813">
        <v>7.0348258706467668</v>
      </c>
      <c r="CC36" s="813">
        <v>0</v>
      </c>
      <c r="CD36" s="813">
        <v>0</v>
      </c>
      <c r="CE36" s="813"/>
      <c r="CF36" s="813">
        <v>3.2863499999999997</v>
      </c>
      <c r="CG36" s="813">
        <v>8.8071999999999999</v>
      </c>
      <c r="CH36" s="813">
        <v>2.6799336650082921</v>
      </c>
      <c r="CI36" s="813">
        <v>5.0249999999999995</v>
      </c>
      <c r="CJ36" s="813">
        <v>30.3</v>
      </c>
      <c r="CK36" s="813">
        <v>6.0298507462686572</v>
      </c>
      <c r="CL36" s="813">
        <v>55.274999999999991</v>
      </c>
      <c r="CM36" s="813">
        <v>1277.6500000000001</v>
      </c>
      <c r="CN36" s="813">
        <v>23.114427860696523</v>
      </c>
      <c r="CO36" s="813">
        <v>19.094999999999999</v>
      </c>
      <c r="CP36" s="813">
        <v>294.92</v>
      </c>
      <c r="CQ36" s="813">
        <v>15.444880858863579</v>
      </c>
      <c r="CR36" s="813">
        <v>5.0249999999999995</v>
      </c>
      <c r="CS36" s="813">
        <v>101</v>
      </c>
      <c r="CT36" s="813">
        <v>20.099502487562191</v>
      </c>
      <c r="CU36" s="813">
        <v>2.0099999999999998</v>
      </c>
      <c r="CV36" s="813">
        <v>40.4</v>
      </c>
      <c r="CW36" s="813">
        <v>20.099502487562191</v>
      </c>
      <c r="CX36" s="813">
        <v>7.0349999999999993</v>
      </c>
      <c r="CY36" s="813">
        <v>82.820000000000007</v>
      </c>
      <c r="CZ36" s="813">
        <v>11.772565742714999</v>
      </c>
      <c r="DA36" s="813">
        <v>79.394999999999996</v>
      </c>
      <c r="DB36" s="813">
        <v>769.97350000000006</v>
      </c>
      <c r="DC36" s="813">
        <v>9.6980099502487569</v>
      </c>
      <c r="DD36" s="813">
        <v>4.0199999999999996</v>
      </c>
      <c r="DE36" s="813">
        <v>23.23</v>
      </c>
      <c r="DF36" s="813">
        <v>5.7786069651741299</v>
      </c>
      <c r="DG36" s="813">
        <v>77.384999999999991</v>
      </c>
      <c r="DH36" s="813">
        <v>871.024</v>
      </c>
      <c r="DI36" s="813">
        <v>11.255721393034827</v>
      </c>
      <c r="DJ36" s="813">
        <f t="shared" si="8"/>
        <v>270.61635000000001</v>
      </c>
      <c r="DK36" s="813">
        <f t="shared" si="8"/>
        <v>3592.0347000000002</v>
      </c>
      <c r="DL36" s="813">
        <f t="shared" si="9"/>
        <v>13.273531699027055</v>
      </c>
      <c r="DM36" s="813">
        <v>0</v>
      </c>
      <c r="DN36" s="813">
        <v>0</v>
      </c>
      <c r="DO36" s="813"/>
      <c r="DP36" s="813">
        <v>0</v>
      </c>
      <c r="DQ36" s="813">
        <v>0</v>
      </c>
      <c r="DR36" s="813"/>
      <c r="DS36" s="813">
        <v>20.099999999999998</v>
      </c>
      <c r="DT36" s="813">
        <v>181.8</v>
      </c>
      <c r="DU36" s="813">
        <v>9.0447761194029859</v>
      </c>
      <c r="DV36" s="813">
        <v>15.074999999999999</v>
      </c>
      <c r="DW36" s="813">
        <v>116.655</v>
      </c>
      <c r="DX36" s="813">
        <v>7.7383084577114429</v>
      </c>
      <c r="DY36" s="813">
        <v>20.099999999999998</v>
      </c>
      <c r="DZ36" s="813">
        <v>177.76</v>
      </c>
      <c r="EA36" s="813">
        <v>8.8437810945273636</v>
      </c>
      <c r="EB36" s="813">
        <v>115.57499999999999</v>
      </c>
      <c r="EC36" s="813">
        <v>1393.8</v>
      </c>
      <c r="ED36" s="813">
        <v>12.059701492537314</v>
      </c>
      <c r="EE36" s="813">
        <v>7.2359999999999998</v>
      </c>
      <c r="EF36" s="813">
        <v>76.871099999999998</v>
      </c>
      <c r="EG36" s="813">
        <v>10.623424543946932</v>
      </c>
      <c r="EH36" s="813">
        <v>15.074999999999999</v>
      </c>
      <c r="EI36" s="813">
        <v>141.4</v>
      </c>
      <c r="EJ36" s="813">
        <v>9.3797678275290224</v>
      </c>
      <c r="EK36" s="813">
        <v>9.0449999999999982</v>
      </c>
      <c r="EL36" s="813">
        <v>85.85</v>
      </c>
      <c r="EM36" s="813">
        <v>9.4914317302377018</v>
      </c>
      <c r="EN36" s="813">
        <v>24.501899999999996</v>
      </c>
      <c r="EO36" s="813">
        <v>297.93990000000002</v>
      </c>
      <c r="EP36" s="813">
        <v>12.159869234630786</v>
      </c>
      <c r="EQ36" s="813">
        <v>0.25124999999999997</v>
      </c>
      <c r="ER36" s="813">
        <v>1.5150000000000001</v>
      </c>
      <c r="ES36" s="813">
        <v>6.0298507462686581</v>
      </c>
      <c r="ET36" s="813">
        <f t="shared" si="10"/>
        <v>226.95914999999994</v>
      </c>
      <c r="EU36" s="813">
        <f t="shared" si="10"/>
        <v>2473.5909999999994</v>
      </c>
      <c r="EV36" s="813">
        <f t="shared" si="11"/>
        <v>10.898837962690644</v>
      </c>
      <c r="EW36" s="813">
        <v>3.5174999999999996</v>
      </c>
      <c r="EX36" s="813">
        <v>45.954999999999998</v>
      </c>
      <c r="EY36" s="813">
        <v>13.064676616915424</v>
      </c>
      <c r="EZ36" s="813">
        <v>10.049999999999999</v>
      </c>
      <c r="FA36" s="813">
        <v>121.2</v>
      </c>
      <c r="FB36" s="813">
        <v>12.059701492537314</v>
      </c>
      <c r="FC36" s="813">
        <v>190.95</v>
      </c>
      <c r="FD36" s="813">
        <v>2077.5700000000002</v>
      </c>
      <c r="FE36" s="813">
        <v>10.880178057083008</v>
      </c>
      <c r="FF36" s="813">
        <v>105.52499999999999</v>
      </c>
      <c r="FG36" s="813">
        <v>1818</v>
      </c>
      <c r="FH36" s="813">
        <v>17.228144989339022</v>
      </c>
      <c r="FI36" s="813">
        <v>11.557499999999999</v>
      </c>
      <c r="FJ36" s="813">
        <v>140.39000000000001</v>
      </c>
      <c r="FK36" s="813">
        <v>12.147090633787586</v>
      </c>
      <c r="FL36" s="813">
        <v>5.0249999999999995</v>
      </c>
      <c r="FM36" s="813">
        <v>25.25</v>
      </c>
      <c r="FN36" s="813">
        <v>5.0248756218905477</v>
      </c>
      <c r="FO36" s="813">
        <v>8.0399999999999991</v>
      </c>
      <c r="FP36" s="813">
        <v>55.55</v>
      </c>
      <c r="FQ36" s="813">
        <v>6.9092039800995027</v>
      </c>
      <c r="FR36" s="813">
        <v>0.25124999999999997</v>
      </c>
      <c r="FS36" s="813">
        <v>1.5150000000000001</v>
      </c>
      <c r="FT36" s="813">
        <v>6.0298507462686581</v>
      </c>
      <c r="FU36" s="813">
        <v>5.0249999999999995</v>
      </c>
      <c r="FV36" s="813">
        <v>37.369999999999997</v>
      </c>
      <c r="FW36" s="813">
        <v>7.4368159203980104</v>
      </c>
      <c r="FX36" s="813">
        <v>32.159999999999997</v>
      </c>
      <c r="FY36" s="813">
        <v>177.76</v>
      </c>
      <c r="FZ36" s="813">
        <v>5.5273631840796025</v>
      </c>
      <c r="GA36" s="813">
        <v>10.049999999999999</v>
      </c>
      <c r="GB36" s="813">
        <v>80.8</v>
      </c>
      <c r="GC36" s="813">
        <v>8.0398009950248763</v>
      </c>
      <c r="GD36" s="813">
        <v>0</v>
      </c>
      <c r="GE36" s="813">
        <v>0</v>
      </c>
      <c r="GF36" s="813"/>
      <c r="GG36" s="813">
        <f t="shared" si="12"/>
        <v>382.15124999999995</v>
      </c>
      <c r="GH36" s="813">
        <f t="shared" si="12"/>
        <v>4581.3600000000015</v>
      </c>
      <c r="GI36" s="813">
        <f t="shared" si="13"/>
        <v>11.988342312108104</v>
      </c>
      <c r="GJ36" s="813">
        <v>0</v>
      </c>
      <c r="GK36" s="813">
        <v>0</v>
      </c>
      <c r="GL36" s="813"/>
      <c r="GM36" s="813">
        <v>12.059999999999999</v>
      </c>
      <c r="GN36" s="813">
        <v>96.960000000000008</v>
      </c>
      <c r="GO36" s="813">
        <v>8.0398009950248763</v>
      </c>
      <c r="GP36" s="813">
        <v>0</v>
      </c>
      <c r="GQ36" s="813">
        <v>0</v>
      </c>
      <c r="GR36" s="813"/>
      <c r="GS36" s="813">
        <v>0</v>
      </c>
      <c r="GT36" s="813">
        <v>0</v>
      </c>
      <c r="GU36" s="813"/>
      <c r="GV36" s="813">
        <v>1.0049999999999999</v>
      </c>
      <c r="GW36" s="813">
        <v>30.3</v>
      </c>
      <c r="GX36" s="813">
        <v>30.149253731343286</v>
      </c>
      <c r="GY36" s="813">
        <v>40.199999999999996</v>
      </c>
      <c r="GZ36" s="813">
        <v>404</v>
      </c>
      <c r="HA36" s="813">
        <v>10.049751243781095</v>
      </c>
      <c r="HB36" s="813">
        <v>11.557499999999999</v>
      </c>
      <c r="HC36" s="813">
        <v>140.39000000000001</v>
      </c>
      <c r="HD36" s="813">
        <v>12.147090633787586</v>
      </c>
      <c r="HE36" s="813">
        <v>18.089999999999996</v>
      </c>
      <c r="HF36" s="813">
        <v>172.71</v>
      </c>
      <c r="HG36" s="813">
        <v>9.5472636815920424</v>
      </c>
      <c r="HH36" s="813">
        <v>77.384999999999991</v>
      </c>
      <c r="HI36" s="813">
        <v>844.36</v>
      </c>
      <c r="HJ36" s="813">
        <v>10.911158493248047</v>
      </c>
      <c r="HK36" s="813">
        <v>30.15</v>
      </c>
      <c r="HL36" s="813">
        <v>303</v>
      </c>
      <c r="HM36" s="813">
        <v>10.049751243781095</v>
      </c>
      <c r="HN36" s="813">
        <f t="shared" si="14"/>
        <v>190.44749999999999</v>
      </c>
      <c r="HO36" s="813">
        <f t="shared" si="2"/>
        <v>1991.72</v>
      </c>
      <c r="HP36" s="813">
        <f t="shared" si="15"/>
        <v>10.458105252103598</v>
      </c>
      <c r="HQ36" s="813">
        <v>2.0099999999999998</v>
      </c>
      <c r="HR36" s="813">
        <v>15.15</v>
      </c>
      <c r="HS36" s="813">
        <v>7.5373134328358216</v>
      </c>
      <c r="HT36" s="813">
        <v>10.049999999999999</v>
      </c>
      <c r="HU36" s="813">
        <v>85.85</v>
      </c>
      <c r="HV36" s="813">
        <v>8.5422885572139311</v>
      </c>
      <c r="HW36" s="813">
        <v>10.049999999999999</v>
      </c>
      <c r="HX36" s="813">
        <v>70.7</v>
      </c>
      <c r="HY36" s="813">
        <v>7.0348258706467668</v>
      </c>
      <c r="HZ36" s="813">
        <v>11.055</v>
      </c>
      <c r="IA36" s="813">
        <v>277.75</v>
      </c>
      <c r="IB36" s="813">
        <v>25.124378109452739</v>
      </c>
      <c r="IC36" s="813">
        <v>5.0249999999999995</v>
      </c>
      <c r="ID36" s="813">
        <v>26.26</v>
      </c>
      <c r="IE36" s="813">
        <v>5.22587064676617</v>
      </c>
      <c r="IF36" s="813">
        <v>10.049999999999999</v>
      </c>
      <c r="IG36" s="813">
        <v>75.75</v>
      </c>
      <c r="IH36" s="813">
        <v>7.5373134328358216</v>
      </c>
      <c r="II36" s="813">
        <v>6.0299999999999994</v>
      </c>
      <c r="IJ36" s="813">
        <v>30.3</v>
      </c>
      <c r="IK36" s="813">
        <v>5.0248756218905477</v>
      </c>
      <c r="IL36" s="813">
        <v>226.12499999999997</v>
      </c>
      <c r="IM36" s="813">
        <v>3598.125</v>
      </c>
      <c r="IN36" s="813">
        <v>15.912106135986734</v>
      </c>
      <c r="IO36" s="813">
        <v>60.3</v>
      </c>
      <c r="IP36" s="813">
        <v>909</v>
      </c>
      <c r="IQ36" s="813">
        <v>15.074626865671643</v>
      </c>
      <c r="IR36" s="813">
        <f t="shared" si="16"/>
        <v>340.69499999999999</v>
      </c>
      <c r="IS36" s="813">
        <f t="shared" si="16"/>
        <v>5088.8850000000002</v>
      </c>
      <c r="IT36" s="813">
        <f t="shared" si="17"/>
        <v>14.936776295513583</v>
      </c>
      <c r="IU36" s="813">
        <f t="shared" ref="IU36:IV60" si="19">SUM(AS36+BT36+DJ36+ET36+GG36+HN36+IR36)</f>
        <v>1468.9079999999999</v>
      </c>
      <c r="IV36" s="813">
        <f t="shared" si="19"/>
        <v>18208.047699999999</v>
      </c>
      <c r="IW36" s="813">
        <f t="shared" si="18"/>
        <v>12.395635192946052</v>
      </c>
    </row>
    <row r="37" spans="1:257" ht="15.75">
      <c r="A37" s="482">
        <v>34</v>
      </c>
      <c r="B37" s="483" t="s">
        <v>589</v>
      </c>
      <c r="C37" s="813">
        <v>6.5324999999999989</v>
      </c>
      <c r="D37" s="813">
        <v>78.78</v>
      </c>
      <c r="E37" s="813">
        <v>12.059701492537316</v>
      </c>
      <c r="F37" s="813">
        <v>24.119999999999997</v>
      </c>
      <c r="G37" s="813">
        <v>169.68</v>
      </c>
      <c r="H37" s="813">
        <v>7.0348258706467668</v>
      </c>
      <c r="I37" s="813">
        <v>2.0099999999999998</v>
      </c>
      <c r="J37" s="813">
        <v>30.3</v>
      </c>
      <c r="K37" s="813">
        <v>15.074626865671643</v>
      </c>
      <c r="L37" s="813">
        <v>19.094999999999999</v>
      </c>
      <c r="M37" s="813">
        <v>318.55399999999997</v>
      </c>
      <c r="N37" s="813">
        <v>16.682587064676618</v>
      </c>
      <c r="O37" s="813">
        <v>11.055</v>
      </c>
      <c r="P37" s="813">
        <v>199.98</v>
      </c>
      <c r="Q37" s="813">
        <v>18.089552238805968</v>
      </c>
      <c r="R37" s="813">
        <v>2.0099999999999998</v>
      </c>
      <c r="S37" s="813">
        <v>50.5</v>
      </c>
      <c r="T37" s="813">
        <v>25.124378109452739</v>
      </c>
      <c r="U37" s="813">
        <v>12.059999999999999</v>
      </c>
      <c r="V37" s="813">
        <v>101</v>
      </c>
      <c r="W37" s="813">
        <v>8.3747927031509128</v>
      </c>
      <c r="X37" s="813">
        <v>14.069999999999999</v>
      </c>
      <c r="Y37" s="813">
        <v>136.35</v>
      </c>
      <c r="Z37" s="813">
        <v>9.6908315565031984</v>
      </c>
      <c r="AA37" s="813">
        <v>53.264999999999993</v>
      </c>
      <c r="AB37" s="813">
        <v>535.29999999999995</v>
      </c>
      <c r="AC37" s="813">
        <v>10.049751243781095</v>
      </c>
      <c r="AD37" s="813">
        <v>3.0149999999999997</v>
      </c>
      <c r="AE37" s="813">
        <v>37.875</v>
      </c>
      <c r="AF37" s="813">
        <v>12.562189054726369</v>
      </c>
      <c r="AG37" s="813">
        <v>24.119999999999997</v>
      </c>
      <c r="AH37" s="813">
        <v>363.6</v>
      </c>
      <c r="AI37" s="813">
        <v>15.074626865671645</v>
      </c>
      <c r="AJ37" s="813">
        <v>207.02999999999997</v>
      </c>
      <c r="AK37" s="813">
        <v>4161.2</v>
      </c>
      <c r="AL37" s="813"/>
      <c r="AM37" s="813">
        <v>150.74999999999997</v>
      </c>
      <c r="AN37" s="813">
        <v>2272.5</v>
      </c>
      <c r="AO37" s="813">
        <v>15.074626865671645</v>
      </c>
      <c r="AP37" s="813">
        <v>346.72499999999997</v>
      </c>
      <c r="AQ37" s="813">
        <v>5226.75</v>
      </c>
      <c r="AR37" s="813">
        <v>15.074626865671643</v>
      </c>
      <c r="AS37" s="813">
        <f t="shared" si="4"/>
        <v>875.85749999999985</v>
      </c>
      <c r="AT37" s="813">
        <f t="shared" si="4"/>
        <v>13682.368999999999</v>
      </c>
      <c r="AU37" s="813">
        <f t="shared" si="5"/>
        <v>15.621683892642356</v>
      </c>
      <c r="AV37" s="813">
        <v>809.02499999999986</v>
      </c>
      <c r="AW37" s="813">
        <v>11382.7</v>
      </c>
      <c r="AX37" s="813">
        <v>14.069651741293535</v>
      </c>
      <c r="AY37" s="813">
        <v>60.3</v>
      </c>
      <c r="AZ37" s="813">
        <v>606</v>
      </c>
      <c r="BA37" s="813">
        <v>10.049751243781095</v>
      </c>
      <c r="BB37" s="813">
        <v>710.53499999999997</v>
      </c>
      <c r="BC37" s="813">
        <v>10236.653</v>
      </c>
      <c r="BD37" s="813">
        <v>14.406965174129354</v>
      </c>
      <c r="BE37" s="813">
        <v>429.13499999999993</v>
      </c>
      <c r="BF37" s="813">
        <v>3666.3</v>
      </c>
      <c r="BG37" s="813">
        <v>8.5434653430738603</v>
      </c>
      <c r="BH37" s="813">
        <v>954.74999999999989</v>
      </c>
      <c r="BI37" s="813">
        <v>14392.5</v>
      </c>
      <c r="BJ37" s="813">
        <v>15.074626865671643</v>
      </c>
      <c r="BK37" s="813">
        <v>458.28</v>
      </c>
      <c r="BL37" s="813">
        <v>5526.72</v>
      </c>
      <c r="BM37" s="813">
        <v>12.059701492537314</v>
      </c>
      <c r="BN37" s="813">
        <v>428.12999999999994</v>
      </c>
      <c r="BO37" s="813">
        <v>9029.4</v>
      </c>
      <c r="BP37" s="813">
        <v>21.090323032723706</v>
      </c>
      <c r="BQ37" s="813">
        <v>180.89999999999998</v>
      </c>
      <c r="BR37" s="813">
        <v>2727</v>
      </c>
      <c r="BS37" s="813">
        <v>15.074626865671643</v>
      </c>
      <c r="BT37" s="813">
        <f t="shared" si="6"/>
        <v>4031.0549999999998</v>
      </c>
      <c r="BU37" s="813">
        <f t="shared" si="1"/>
        <v>57567.273000000008</v>
      </c>
      <c r="BV37" s="813">
        <f t="shared" si="7"/>
        <v>14.280944566620899</v>
      </c>
      <c r="BW37" s="813">
        <v>3.0149999999999997</v>
      </c>
      <c r="BX37" s="813">
        <v>60.6</v>
      </c>
      <c r="BY37" s="813">
        <v>20.099502487562191</v>
      </c>
      <c r="BZ37" s="813">
        <v>17.084999999999997</v>
      </c>
      <c r="CA37" s="813">
        <v>188.87</v>
      </c>
      <c r="CB37" s="813">
        <v>11.054726368159207</v>
      </c>
      <c r="CC37" s="813">
        <v>5.0249999999999995</v>
      </c>
      <c r="CD37" s="813">
        <v>25.25</v>
      </c>
      <c r="CE37" s="813">
        <v>5.0248756218905477</v>
      </c>
      <c r="CF37" s="813">
        <v>30.672599999999996</v>
      </c>
      <c r="CG37" s="813">
        <v>401.82850000000002</v>
      </c>
      <c r="CH37" s="813">
        <v>13.100568585643215</v>
      </c>
      <c r="CI37" s="813">
        <v>20.099999999999998</v>
      </c>
      <c r="CJ37" s="813">
        <v>141.4</v>
      </c>
      <c r="CK37" s="813">
        <v>7.0348258706467668</v>
      </c>
      <c r="CL37" s="813">
        <v>65.324999999999989</v>
      </c>
      <c r="CM37" s="813">
        <v>1393.8</v>
      </c>
      <c r="CN37" s="813">
        <v>21.336394948335251</v>
      </c>
      <c r="CO37" s="813">
        <v>20.099999999999998</v>
      </c>
      <c r="CP37" s="813">
        <v>241.39000000000001</v>
      </c>
      <c r="CQ37" s="813">
        <v>12.00945273631841</v>
      </c>
      <c r="CR37" s="813">
        <v>13.064999999999998</v>
      </c>
      <c r="CS37" s="813">
        <v>191.9</v>
      </c>
      <c r="CT37" s="813">
        <v>14.688097971680063</v>
      </c>
      <c r="CU37" s="813">
        <v>25.124999999999996</v>
      </c>
      <c r="CV37" s="813">
        <v>348.45</v>
      </c>
      <c r="CW37" s="813">
        <v>13.868656716417911</v>
      </c>
      <c r="CX37" s="813">
        <v>13.064999999999998</v>
      </c>
      <c r="CY37" s="813">
        <v>186.85</v>
      </c>
      <c r="CZ37" s="813">
        <v>14.301569077688482</v>
      </c>
      <c r="DA37" s="813">
        <v>351.74999999999994</v>
      </c>
      <c r="DB37" s="813">
        <v>6133.2250000000004</v>
      </c>
      <c r="DC37" s="813">
        <v>17.436318407960204</v>
      </c>
      <c r="DD37" s="813">
        <v>58.289999999999992</v>
      </c>
      <c r="DE37" s="813">
        <v>979.7</v>
      </c>
      <c r="DF37" s="813">
        <v>16.807342597358041</v>
      </c>
      <c r="DG37" s="813">
        <v>376.87499999999994</v>
      </c>
      <c r="DH37" s="813">
        <v>5492.38</v>
      </c>
      <c r="DI37" s="813">
        <v>14.573479270315094</v>
      </c>
      <c r="DJ37" s="813">
        <f t="shared" si="8"/>
        <v>999.49259999999981</v>
      </c>
      <c r="DK37" s="813">
        <f t="shared" si="8"/>
        <v>15785.643500000002</v>
      </c>
      <c r="DL37" s="813">
        <f t="shared" si="9"/>
        <v>15.793657201664129</v>
      </c>
      <c r="DM37" s="813">
        <v>0</v>
      </c>
      <c r="DN37" s="813">
        <v>0</v>
      </c>
      <c r="DO37" s="813"/>
      <c r="DP37" s="813">
        <v>0</v>
      </c>
      <c r="DQ37" s="813">
        <v>0</v>
      </c>
      <c r="DR37" s="813"/>
      <c r="DS37" s="813">
        <v>20.099999999999998</v>
      </c>
      <c r="DT37" s="813">
        <v>181.8</v>
      </c>
      <c r="DU37" s="813">
        <v>9.0447761194029859</v>
      </c>
      <c r="DV37" s="813">
        <v>10.049999999999999</v>
      </c>
      <c r="DW37" s="813">
        <v>90.394999999999996</v>
      </c>
      <c r="DX37" s="813">
        <v>8.9945273631840799</v>
      </c>
      <c r="DY37" s="813">
        <v>92.46</v>
      </c>
      <c r="DZ37" s="813">
        <v>975.66</v>
      </c>
      <c r="EA37" s="813">
        <v>10.55223880597015</v>
      </c>
      <c r="EB37" s="813">
        <v>115.57499999999999</v>
      </c>
      <c r="EC37" s="813">
        <v>1393.8</v>
      </c>
      <c r="ED37" s="813">
        <v>12.059701492537314</v>
      </c>
      <c r="EE37" s="813">
        <v>25.727999999999998</v>
      </c>
      <c r="EF37" s="813">
        <v>465.40800000000002</v>
      </c>
      <c r="EG37" s="813">
        <v>18.089552238805972</v>
      </c>
      <c r="EH37" s="813">
        <v>24.119999999999997</v>
      </c>
      <c r="EI37" s="813">
        <v>404</v>
      </c>
      <c r="EJ37" s="813">
        <v>16.749585406301826</v>
      </c>
      <c r="EK37" s="813">
        <v>13.316249999999998</v>
      </c>
      <c r="EL37" s="813">
        <v>227.25</v>
      </c>
      <c r="EM37" s="813">
        <v>17.065615319628275</v>
      </c>
      <c r="EN37" s="813">
        <v>74.570999999999998</v>
      </c>
      <c r="EO37" s="813">
        <v>1184.0835999999999</v>
      </c>
      <c r="EP37" s="813">
        <v>15.878606965174129</v>
      </c>
      <c r="EQ37" s="813">
        <v>67.837499999999991</v>
      </c>
      <c r="ER37" s="813">
        <v>749.92499999999995</v>
      </c>
      <c r="ES37" s="813">
        <v>11.054726368159205</v>
      </c>
      <c r="ET37" s="813">
        <f t="shared" si="10"/>
        <v>443.75774999999999</v>
      </c>
      <c r="EU37" s="813">
        <f t="shared" si="10"/>
        <v>5672.3216000000002</v>
      </c>
      <c r="EV37" s="813">
        <f t="shared" si="11"/>
        <v>12.782473320184268</v>
      </c>
      <c r="EW37" s="813">
        <v>9.0449999999999982</v>
      </c>
      <c r="EX37" s="813">
        <v>143.41999999999999</v>
      </c>
      <c r="EY37" s="813">
        <v>15.856274184632396</v>
      </c>
      <c r="EZ37" s="813">
        <v>92.46</v>
      </c>
      <c r="FA37" s="813">
        <v>2020</v>
      </c>
      <c r="FB37" s="813">
        <v>21.8472853125676</v>
      </c>
      <c r="FC37" s="813">
        <v>190.95</v>
      </c>
      <c r="FD37" s="813">
        <v>2302.8000000000002</v>
      </c>
      <c r="FE37" s="813">
        <v>12.059701492537314</v>
      </c>
      <c r="FF37" s="813">
        <v>200.99999999999997</v>
      </c>
      <c r="FG37" s="813">
        <v>4747</v>
      </c>
      <c r="FH37" s="813">
        <v>23.616915422885576</v>
      </c>
      <c r="FI37" s="813">
        <v>5.0249999999999995</v>
      </c>
      <c r="FJ37" s="813">
        <v>64.135000000000005</v>
      </c>
      <c r="FK37" s="813">
        <v>12.763184079601993</v>
      </c>
      <c r="FL37" s="813">
        <v>7.0349999999999993</v>
      </c>
      <c r="FM37" s="813">
        <v>42.42</v>
      </c>
      <c r="FN37" s="813">
        <v>6.0298507462686572</v>
      </c>
      <c r="FO37" s="813">
        <v>60.3</v>
      </c>
      <c r="FP37" s="813">
        <v>1504.9</v>
      </c>
      <c r="FQ37" s="813">
        <v>24.956882255389722</v>
      </c>
      <c r="FR37" s="813">
        <v>67.837499999999991</v>
      </c>
      <c r="FS37" s="813">
        <v>749.92499999999995</v>
      </c>
      <c r="FT37" s="813">
        <v>11.054726368159205</v>
      </c>
      <c r="FU37" s="813">
        <v>7.0349999999999993</v>
      </c>
      <c r="FV37" s="813">
        <v>94.94</v>
      </c>
      <c r="FW37" s="813">
        <v>13.495380241648899</v>
      </c>
      <c r="FX37" s="813">
        <v>12.059999999999999</v>
      </c>
      <c r="FY37" s="813">
        <v>94.435000000000002</v>
      </c>
      <c r="FZ37" s="813">
        <v>7.830431177446104</v>
      </c>
      <c r="GA37" s="813">
        <v>20.099999999999998</v>
      </c>
      <c r="GB37" s="813">
        <v>204.02</v>
      </c>
      <c r="GC37" s="813">
        <v>10.150248756218907</v>
      </c>
      <c r="GD37" s="813">
        <v>119.59499999999998</v>
      </c>
      <c r="GE37" s="813">
        <v>1983.135</v>
      </c>
      <c r="GF37" s="813">
        <v>16.582089552238809</v>
      </c>
      <c r="GG37" s="813">
        <f t="shared" si="12"/>
        <v>792.44249999999988</v>
      </c>
      <c r="GH37" s="813">
        <f t="shared" si="12"/>
        <v>13951.130000000001</v>
      </c>
      <c r="GI37" s="813">
        <f t="shared" si="13"/>
        <v>17.605226877659899</v>
      </c>
      <c r="GJ37" s="813">
        <v>0.10049999999999999</v>
      </c>
      <c r="GK37" s="813">
        <v>0.20200000000000001</v>
      </c>
      <c r="GL37" s="813">
        <v>2.0099502487562191</v>
      </c>
      <c r="GM37" s="813">
        <v>14.069999999999999</v>
      </c>
      <c r="GN37" s="813">
        <v>219.67500000000001</v>
      </c>
      <c r="GO37" s="813">
        <v>15.613006396588489</v>
      </c>
      <c r="GP37" s="813">
        <v>0</v>
      </c>
      <c r="GQ37" s="813">
        <v>0</v>
      </c>
      <c r="GR37" s="813"/>
      <c r="GS37" s="813">
        <v>0</v>
      </c>
      <c r="GT37" s="813">
        <v>0</v>
      </c>
      <c r="GU37" s="813"/>
      <c r="GV37" s="813">
        <v>3.0149999999999997</v>
      </c>
      <c r="GW37" s="813">
        <v>121.2</v>
      </c>
      <c r="GX37" s="813">
        <v>40.199004975124382</v>
      </c>
      <c r="GY37" s="813">
        <v>50.249999999999993</v>
      </c>
      <c r="GZ37" s="813">
        <v>454.5</v>
      </c>
      <c r="HA37" s="813">
        <v>9.0447761194029859</v>
      </c>
      <c r="HB37" s="813">
        <v>5.0249999999999995</v>
      </c>
      <c r="HC37" s="813">
        <v>64.135000000000005</v>
      </c>
      <c r="HD37" s="813">
        <v>12.763184079601993</v>
      </c>
      <c r="HE37" s="813">
        <v>21.104999999999997</v>
      </c>
      <c r="HF37" s="813">
        <v>214.12</v>
      </c>
      <c r="HG37" s="813">
        <v>10.145463160388536</v>
      </c>
      <c r="HH37" s="813">
        <v>27.134999999999998</v>
      </c>
      <c r="HI37" s="813">
        <v>260.58</v>
      </c>
      <c r="HJ37" s="813">
        <v>9.6030956329463795</v>
      </c>
      <c r="HK37" s="813">
        <v>110.54999999999998</v>
      </c>
      <c r="HL37" s="813">
        <v>1666.5</v>
      </c>
      <c r="HM37" s="813">
        <v>15.074626865671645</v>
      </c>
      <c r="HN37" s="813">
        <f t="shared" si="14"/>
        <v>231.25049999999996</v>
      </c>
      <c r="HO37" s="813">
        <f t="shared" si="2"/>
        <v>3000.9119999999998</v>
      </c>
      <c r="HP37" s="813">
        <f t="shared" si="15"/>
        <v>12.976888698619032</v>
      </c>
      <c r="HQ37" s="813">
        <v>50.249999999999993</v>
      </c>
      <c r="HR37" s="813">
        <v>580.75</v>
      </c>
      <c r="HS37" s="813">
        <v>11.55721393034826</v>
      </c>
      <c r="HT37" s="813">
        <v>4.0199999999999996</v>
      </c>
      <c r="HU37" s="813">
        <v>39.39</v>
      </c>
      <c r="HV37" s="813">
        <v>9.7985074626865689</v>
      </c>
      <c r="HW37" s="813">
        <v>38.19</v>
      </c>
      <c r="HX37" s="813">
        <v>441.37</v>
      </c>
      <c r="HY37" s="813">
        <v>11.55721393034826</v>
      </c>
      <c r="HZ37" s="813">
        <v>15.074999999999999</v>
      </c>
      <c r="IA37" s="813">
        <v>378.75</v>
      </c>
      <c r="IB37" s="813">
        <v>25.124378109452739</v>
      </c>
      <c r="IC37" s="813">
        <v>4.0199999999999996</v>
      </c>
      <c r="ID37" s="813">
        <v>66.66</v>
      </c>
      <c r="IE37" s="813">
        <v>16.582089552238806</v>
      </c>
      <c r="IF37" s="813">
        <v>22.11</v>
      </c>
      <c r="IG37" s="813">
        <v>227.25</v>
      </c>
      <c r="IH37" s="813">
        <v>10.278154681139757</v>
      </c>
      <c r="II37" s="813">
        <v>17.084999999999997</v>
      </c>
      <c r="IJ37" s="813">
        <v>154.53</v>
      </c>
      <c r="IK37" s="813">
        <v>9.0447761194029859</v>
      </c>
      <c r="IL37" s="813">
        <v>412.04999999999995</v>
      </c>
      <c r="IM37" s="813">
        <v>6241.8</v>
      </c>
      <c r="IN37" s="813">
        <v>15.148161630870042</v>
      </c>
      <c r="IO37" s="813">
        <v>457.27499999999998</v>
      </c>
      <c r="IP37" s="813">
        <v>5514.6</v>
      </c>
      <c r="IQ37" s="813">
        <v>12.059701492537314</v>
      </c>
      <c r="IR37" s="813">
        <f t="shared" si="16"/>
        <v>1020.0749999999999</v>
      </c>
      <c r="IS37" s="813">
        <f t="shared" si="16"/>
        <v>13645.1</v>
      </c>
      <c r="IT37" s="813">
        <f t="shared" si="17"/>
        <v>13.376565448618976</v>
      </c>
      <c r="IU37" s="813">
        <f t="shared" si="19"/>
        <v>8393.9308499999988</v>
      </c>
      <c r="IV37" s="813">
        <f t="shared" si="19"/>
        <v>123304.74910000002</v>
      </c>
      <c r="IW37" s="813">
        <f t="shared" si="18"/>
        <v>14.689750404603348</v>
      </c>
    </row>
    <row r="38" spans="1:257" ht="15.75">
      <c r="A38" s="482">
        <v>35</v>
      </c>
      <c r="B38" s="483" t="s">
        <v>590</v>
      </c>
      <c r="C38" s="813">
        <v>2.0099999999999998</v>
      </c>
      <c r="D38" s="813">
        <v>23.23</v>
      </c>
      <c r="E38" s="813">
        <v>11.55721393034826</v>
      </c>
      <c r="F38" s="813">
        <v>0</v>
      </c>
      <c r="G38" s="813">
        <v>0</v>
      </c>
      <c r="H38" s="813"/>
      <c r="I38" s="813">
        <v>0</v>
      </c>
      <c r="J38" s="813">
        <v>0</v>
      </c>
      <c r="K38" s="813"/>
      <c r="L38" s="813">
        <v>0</v>
      </c>
      <c r="M38" s="813">
        <v>0</v>
      </c>
      <c r="N38" s="813"/>
      <c r="O38" s="813">
        <v>0</v>
      </c>
      <c r="P38" s="813">
        <v>0</v>
      </c>
      <c r="Q38" s="813"/>
      <c r="R38" s="813">
        <v>0</v>
      </c>
      <c r="S38" s="813">
        <v>0</v>
      </c>
      <c r="T38" s="813"/>
      <c r="U38" s="813">
        <v>0</v>
      </c>
      <c r="V38" s="813">
        <v>0</v>
      </c>
      <c r="W38" s="813"/>
      <c r="X38" s="813">
        <v>5.0249999999999995</v>
      </c>
      <c r="Y38" s="813">
        <v>26.26</v>
      </c>
      <c r="Z38" s="813">
        <v>5.22587064676617</v>
      </c>
      <c r="AA38" s="813">
        <v>0</v>
      </c>
      <c r="AB38" s="813">
        <v>0</v>
      </c>
      <c r="AC38" s="813"/>
      <c r="AD38" s="813">
        <v>0</v>
      </c>
      <c r="AE38" s="813">
        <v>0</v>
      </c>
      <c r="AF38" s="813"/>
      <c r="AG38" s="813">
        <v>3.0149999999999997</v>
      </c>
      <c r="AH38" s="813">
        <v>36.36</v>
      </c>
      <c r="AI38" s="813">
        <v>12.059701492537314</v>
      </c>
      <c r="AJ38" s="813">
        <v>0</v>
      </c>
      <c r="AK38" s="813">
        <v>0</v>
      </c>
      <c r="AL38" s="813"/>
      <c r="AM38" s="813">
        <v>2.0099999999999998</v>
      </c>
      <c r="AN38" s="813">
        <v>5.05</v>
      </c>
      <c r="AO38" s="813">
        <v>2.5124378109452739</v>
      </c>
      <c r="AP38" s="813">
        <v>10.049999999999999</v>
      </c>
      <c r="AQ38" s="813">
        <v>161.6</v>
      </c>
      <c r="AR38" s="813">
        <v>16.079601990049753</v>
      </c>
      <c r="AS38" s="813">
        <f t="shared" si="4"/>
        <v>22.11</v>
      </c>
      <c r="AT38" s="813">
        <f t="shared" si="4"/>
        <v>252.5</v>
      </c>
      <c r="AU38" s="813">
        <f t="shared" si="5"/>
        <v>11.420171867933062</v>
      </c>
      <c r="AV38" s="813">
        <v>301.49999999999994</v>
      </c>
      <c r="AW38" s="813">
        <v>3030</v>
      </c>
      <c r="AX38" s="813">
        <v>10.049751243781097</v>
      </c>
      <c r="AY38" s="813">
        <v>3.0149999999999997</v>
      </c>
      <c r="AZ38" s="813">
        <v>30.3</v>
      </c>
      <c r="BA38" s="813">
        <v>10.049751243781095</v>
      </c>
      <c r="BB38" s="813">
        <v>10.049999999999999</v>
      </c>
      <c r="BC38" s="813">
        <v>118.17</v>
      </c>
      <c r="BD38" s="813">
        <v>11.758208955223882</v>
      </c>
      <c r="BE38" s="813">
        <v>0</v>
      </c>
      <c r="BF38" s="813">
        <v>0</v>
      </c>
      <c r="BG38" s="813"/>
      <c r="BH38" s="813">
        <v>10.049999999999999</v>
      </c>
      <c r="BI38" s="813">
        <v>101</v>
      </c>
      <c r="BJ38" s="813">
        <v>10.049751243781095</v>
      </c>
      <c r="BK38" s="813">
        <v>20.099999999999998</v>
      </c>
      <c r="BL38" s="813">
        <v>121.2</v>
      </c>
      <c r="BM38" s="813">
        <v>6.0298507462686572</v>
      </c>
      <c r="BN38" s="813">
        <v>8.0399999999999991</v>
      </c>
      <c r="BO38" s="813">
        <v>89.89</v>
      </c>
      <c r="BP38" s="813">
        <v>11.180348258706468</v>
      </c>
      <c r="BQ38" s="813">
        <v>6.0299999999999994</v>
      </c>
      <c r="BR38" s="813">
        <v>145.44</v>
      </c>
      <c r="BS38" s="813">
        <v>24.119402985074629</v>
      </c>
      <c r="BT38" s="813">
        <f t="shared" si="6"/>
        <v>358.78499999999997</v>
      </c>
      <c r="BU38" s="813">
        <f t="shared" si="1"/>
        <v>3636</v>
      </c>
      <c r="BV38" s="813">
        <f t="shared" si="7"/>
        <v>10.134202934905307</v>
      </c>
      <c r="BW38" s="813">
        <v>1.0049999999999999</v>
      </c>
      <c r="BX38" s="813">
        <v>15.15</v>
      </c>
      <c r="BY38" s="813">
        <v>15.074626865671643</v>
      </c>
      <c r="BZ38" s="813">
        <v>10.049999999999999</v>
      </c>
      <c r="CA38" s="813">
        <v>101</v>
      </c>
      <c r="CB38" s="813">
        <v>10.049751243781095</v>
      </c>
      <c r="CC38" s="813">
        <v>0</v>
      </c>
      <c r="CD38" s="813">
        <v>0</v>
      </c>
      <c r="CE38" s="813"/>
      <c r="CF38" s="813">
        <v>1.09545</v>
      </c>
      <c r="CG38" s="813">
        <v>3.3027000000000002</v>
      </c>
      <c r="CH38" s="813">
        <v>3.0149253731343286</v>
      </c>
      <c r="CI38" s="813">
        <v>0</v>
      </c>
      <c r="CJ38" s="813">
        <v>0</v>
      </c>
      <c r="CK38" s="813"/>
      <c r="CL38" s="813">
        <v>5.0249999999999995</v>
      </c>
      <c r="CM38" s="813">
        <v>101</v>
      </c>
      <c r="CN38" s="813">
        <v>20.099502487562191</v>
      </c>
      <c r="CO38" s="813">
        <v>0</v>
      </c>
      <c r="CP38" s="813">
        <v>0</v>
      </c>
      <c r="CQ38" s="813"/>
      <c r="CR38" s="813">
        <v>0</v>
      </c>
      <c r="CS38" s="813">
        <v>0</v>
      </c>
      <c r="CT38" s="813"/>
      <c r="CU38" s="813">
        <v>2.0099999999999998</v>
      </c>
      <c r="CV38" s="813">
        <v>24.240000000000002</v>
      </c>
      <c r="CW38" s="813">
        <v>12.059701492537316</v>
      </c>
      <c r="CX38" s="813">
        <v>2.0099999999999998</v>
      </c>
      <c r="CY38" s="813">
        <v>24.240000000000002</v>
      </c>
      <c r="CZ38" s="813">
        <v>12.059701492537316</v>
      </c>
      <c r="DA38" s="813">
        <v>351.74999999999994</v>
      </c>
      <c r="DB38" s="813">
        <v>6115.55</v>
      </c>
      <c r="DC38" s="813">
        <v>17.386069651741298</v>
      </c>
      <c r="DD38" s="813">
        <v>0</v>
      </c>
      <c r="DE38" s="813">
        <v>0</v>
      </c>
      <c r="DF38" s="813"/>
      <c r="DG38" s="813">
        <v>0</v>
      </c>
      <c r="DH38" s="813">
        <v>0</v>
      </c>
      <c r="DI38" s="813"/>
      <c r="DJ38" s="813">
        <f t="shared" si="8"/>
        <v>372.94544999999994</v>
      </c>
      <c r="DK38" s="813">
        <f t="shared" si="8"/>
        <v>6384.4827000000005</v>
      </c>
      <c r="DL38" s="813">
        <f t="shared" si="9"/>
        <v>17.119079211182228</v>
      </c>
      <c r="DM38" s="813">
        <v>0</v>
      </c>
      <c r="DN38" s="813">
        <v>0</v>
      </c>
      <c r="DO38" s="813"/>
      <c r="DP38" s="813">
        <v>0</v>
      </c>
      <c r="DQ38" s="813">
        <v>0</v>
      </c>
      <c r="DR38" s="813"/>
      <c r="DS38" s="813">
        <v>1.0049999999999999</v>
      </c>
      <c r="DT38" s="813">
        <v>15.15</v>
      </c>
      <c r="DU38" s="813">
        <v>15.074626865671643</v>
      </c>
      <c r="DV38" s="813">
        <v>5.0249999999999995</v>
      </c>
      <c r="DW38" s="813">
        <v>41.410000000000004</v>
      </c>
      <c r="DX38" s="813">
        <v>8.2407960199004986</v>
      </c>
      <c r="DY38" s="813">
        <v>4.0199999999999996</v>
      </c>
      <c r="DZ38" s="813">
        <v>20.2</v>
      </c>
      <c r="EA38" s="813">
        <v>5.0248756218905477</v>
      </c>
      <c r="EB38" s="813">
        <v>124.61999999999999</v>
      </c>
      <c r="EC38" s="813">
        <v>2129.08</v>
      </c>
      <c r="ED38" s="813">
        <v>17.084577114427862</v>
      </c>
      <c r="EE38" s="813">
        <v>3.2159999999999997</v>
      </c>
      <c r="EF38" s="813">
        <v>28.007300000000001</v>
      </c>
      <c r="EG38" s="813">
        <v>8.7087375621890555</v>
      </c>
      <c r="EH38" s="813">
        <v>0</v>
      </c>
      <c r="EI38" s="813">
        <v>0</v>
      </c>
      <c r="EJ38" s="813"/>
      <c r="EK38" s="813">
        <v>2.0099999999999998</v>
      </c>
      <c r="EL38" s="813">
        <v>25.25</v>
      </c>
      <c r="EM38" s="813">
        <v>12.562189054726369</v>
      </c>
      <c r="EN38" s="813">
        <v>0</v>
      </c>
      <c r="EO38" s="813">
        <v>0</v>
      </c>
      <c r="EP38" s="813"/>
      <c r="EQ38" s="813">
        <v>2.5124999999999997</v>
      </c>
      <c r="ER38" s="813">
        <v>17.675000000000001</v>
      </c>
      <c r="ES38" s="813">
        <v>7.0348258706467668</v>
      </c>
      <c r="ET38" s="813">
        <f t="shared" si="10"/>
        <v>142.40849999999998</v>
      </c>
      <c r="EU38" s="813">
        <f t="shared" si="10"/>
        <v>2276.7723000000005</v>
      </c>
      <c r="EV38" s="813">
        <f t="shared" si="11"/>
        <v>15.987615205553046</v>
      </c>
      <c r="EW38" s="813">
        <v>0</v>
      </c>
      <c r="EX38" s="813">
        <v>0</v>
      </c>
      <c r="EY38" s="813" t="e">
        <v>#DIV/0!</v>
      </c>
      <c r="EZ38" s="813">
        <v>0</v>
      </c>
      <c r="FA38" s="813">
        <v>0</v>
      </c>
      <c r="FB38" s="813"/>
      <c r="FC38" s="813">
        <v>12.059999999999999</v>
      </c>
      <c r="FD38" s="813">
        <v>121.2</v>
      </c>
      <c r="FE38" s="813">
        <v>10.049751243781095</v>
      </c>
      <c r="FF38" s="813">
        <v>0</v>
      </c>
      <c r="FG38" s="813">
        <v>0</v>
      </c>
      <c r="FH38" s="813"/>
      <c r="FI38" s="813">
        <v>0</v>
      </c>
      <c r="FJ38" s="813">
        <v>0</v>
      </c>
      <c r="FK38" s="813"/>
      <c r="FL38" s="813">
        <v>1.0049999999999999</v>
      </c>
      <c r="FM38" s="813">
        <v>6.0600000000000005</v>
      </c>
      <c r="FN38" s="813">
        <v>6.0298507462686581</v>
      </c>
      <c r="FO38" s="813">
        <v>20.099999999999998</v>
      </c>
      <c r="FP38" s="813">
        <v>388.85</v>
      </c>
      <c r="FQ38" s="813">
        <v>19.345771144278611</v>
      </c>
      <c r="FR38" s="813">
        <v>2.5124999999999997</v>
      </c>
      <c r="FS38" s="813">
        <v>17.675000000000001</v>
      </c>
      <c r="FT38" s="813">
        <v>7.0348258706467668</v>
      </c>
      <c r="FU38" s="813">
        <v>0</v>
      </c>
      <c r="FV38" s="813">
        <v>0</v>
      </c>
      <c r="FW38" s="813"/>
      <c r="FX38" s="813">
        <v>1.5074999999999998</v>
      </c>
      <c r="FY38" s="813">
        <v>9.09</v>
      </c>
      <c r="FZ38" s="813">
        <v>6.0298507462686572</v>
      </c>
      <c r="GA38" s="813">
        <v>1.0049999999999999</v>
      </c>
      <c r="GB38" s="813">
        <v>11.11</v>
      </c>
      <c r="GC38" s="813">
        <v>11.054726368159205</v>
      </c>
      <c r="GD38" s="813">
        <v>0</v>
      </c>
      <c r="GE38" s="813">
        <v>0</v>
      </c>
      <c r="GF38" s="813"/>
      <c r="GG38" s="813">
        <f t="shared" si="12"/>
        <v>38.19</v>
      </c>
      <c r="GH38" s="813">
        <f t="shared" si="12"/>
        <v>553.98500000000001</v>
      </c>
      <c r="GI38" s="813">
        <f t="shared" si="13"/>
        <v>14.506022518984029</v>
      </c>
      <c r="GJ38" s="813">
        <v>0.20099999999999998</v>
      </c>
      <c r="GK38" s="813">
        <v>0.30299999999999999</v>
      </c>
      <c r="GL38" s="813">
        <v>1.5074626865671643</v>
      </c>
      <c r="GM38" s="813">
        <v>0</v>
      </c>
      <c r="GN38" s="813">
        <v>0</v>
      </c>
      <c r="GO38" s="813"/>
      <c r="GP38" s="813">
        <v>0</v>
      </c>
      <c r="GQ38" s="813">
        <v>0</v>
      </c>
      <c r="GR38" s="813"/>
      <c r="GS38" s="813">
        <v>0</v>
      </c>
      <c r="GT38" s="813">
        <v>0</v>
      </c>
      <c r="GU38" s="813"/>
      <c r="GV38" s="813">
        <v>0</v>
      </c>
      <c r="GW38" s="813">
        <v>0</v>
      </c>
      <c r="GX38" s="813"/>
      <c r="GY38" s="813">
        <v>10.049999999999999</v>
      </c>
      <c r="GZ38" s="813">
        <v>131.30000000000001</v>
      </c>
      <c r="HA38" s="813">
        <v>13.064676616915426</v>
      </c>
      <c r="HB38" s="813">
        <v>0</v>
      </c>
      <c r="HC38" s="813">
        <v>0</v>
      </c>
      <c r="HD38" s="813"/>
      <c r="HE38" s="813">
        <v>5.0249999999999995</v>
      </c>
      <c r="HF38" s="813">
        <v>30.3</v>
      </c>
      <c r="HG38" s="813">
        <v>6.0298507462686572</v>
      </c>
      <c r="HH38" s="813">
        <v>0</v>
      </c>
      <c r="HI38" s="813">
        <v>0</v>
      </c>
      <c r="HJ38" s="813"/>
      <c r="HK38" s="813">
        <v>1.0049999999999999</v>
      </c>
      <c r="HL38" s="813">
        <v>7.07</v>
      </c>
      <c r="HM38" s="813">
        <v>7.0348258706467668</v>
      </c>
      <c r="HN38" s="813">
        <f t="shared" si="14"/>
        <v>16.280999999999999</v>
      </c>
      <c r="HO38" s="813">
        <f t="shared" si="2"/>
        <v>168.97300000000001</v>
      </c>
      <c r="HP38" s="813">
        <f t="shared" si="15"/>
        <v>10.378539401756651</v>
      </c>
      <c r="HQ38" s="813">
        <v>1.0049999999999999</v>
      </c>
      <c r="HR38" s="813">
        <v>7.07</v>
      </c>
      <c r="HS38" s="813">
        <v>7.0348258706467668</v>
      </c>
      <c r="HT38" s="813">
        <v>5.0249999999999995</v>
      </c>
      <c r="HU38" s="813">
        <v>45.45</v>
      </c>
      <c r="HV38" s="813">
        <v>9.0447761194029859</v>
      </c>
      <c r="HW38" s="813">
        <v>5.0249999999999995</v>
      </c>
      <c r="HX38" s="813">
        <v>60.6</v>
      </c>
      <c r="HY38" s="813">
        <v>12.059701492537314</v>
      </c>
      <c r="HZ38" s="813">
        <v>3.0149999999999997</v>
      </c>
      <c r="IA38" s="813">
        <v>75.75</v>
      </c>
      <c r="IB38" s="813">
        <v>25.124378109452739</v>
      </c>
      <c r="IC38" s="813">
        <v>2.0099999999999998</v>
      </c>
      <c r="ID38" s="813">
        <v>90.9</v>
      </c>
      <c r="IE38" s="813">
        <v>45.223880597014933</v>
      </c>
      <c r="IF38" s="813">
        <v>3.0149999999999997</v>
      </c>
      <c r="IG38" s="813">
        <v>24.240000000000002</v>
      </c>
      <c r="IH38" s="813">
        <v>8.0398009950248763</v>
      </c>
      <c r="II38" s="813">
        <v>0</v>
      </c>
      <c r="IJ38" s="813">
        <v>0</v>
      </c>
      <c r="IK38" s="813"/>
      <c r="IL38" s="813">
        <v>20.099999999999998</v>
      </c>
      <c r="IM38" s="813">
        <v>287.85000000000002</v>
      </c>
      <c r="IN38" s="813">
        <v>14.320895522388062</v>
      </c>
      <c r="IO38" s="813">
        <v>5.0249999999999995</v>
      </c>
      <c r="IP38" s="813">
        <v>60.6</v>
      </c>
      <c r="IQ38" s="813">
        <v>12.059701492537314</v>
      </c>
      <c r="IR38" s="813">
        <f t="shared" si="16"/>
        <v>44.219999999999992</v>
      </c>
      <c r="IS38" s="813">
        <f t="shared" si="16"/>
        <v>652.46</v>
      </c>
      <c r="IT38" s="813">
        <f t="shared" si="17"/>
        <v>14.75486205336952</v>
      </c>
      <c r="IU38" s="813">
        <f t="shared" si="19"/>
        <v>994.93994999999995</v>
      </c>
      <c r="IV38" s="813">
        <f t="shared" si="19"/>
        <v>13925.173000000003</v>
      </c>
      <c r="IW38" s="813">
        <f t="shared" si="18"/>
        <v>13.995993426537957</v>
      </c>
    </row>
    <row r="39" spans="1:257" ht="15.75">
      <c r="A39" s="482">
        <v>36</v>
      </c>
      <c r="B39" s="483" t="s">
        <v>591</v>
      </c>
      <c r="C39" s="813">
        <v>0</v>
      </c>
      <c r="D39" s="813">
        <v>0</v>
      </c>
      <c r="E39" s="813"/>
      <c r="F39" s="813">
        <v>14.069999999999999</v>
      </c>
      <c r="G39" s="813">
        <v>98.98</v>
      </c>
      <c r="H39" s="813">
        <v>7.0348258706467668</v>
      </c>
      <c r="I39" s="813">
        <v>10.049999999999999</v>
      </c>
      <c r="J39" s="813">
        <v>90.9</v>
      </c>
      <c r="K39" s="813">
        <v>9.0447761194029859</v>
      </c>
      <c r="L39" s="813">
        <v>0</v>
      </c>
      <c r="M39" s="813">
        <v>0</v>
      </c>
      <c r="N39" s="813"/>
      <c r="O39" s="813">
        <v>0</v>
      </c>
      <c r="P39" s="813">
        <v>0</v>
      </c>
      <c r="Q39" s="813"/>
      <c r="R39" s="813">
        <v>0</v>
      </c>
      <c r="S39" s="813">
        <v>0</v>
      </c>
      <c r="T39" s="813"/>
      <c r="U39" s="813">
        <v>10.049999999999999</v>
      </c>
      <c r="V39" s="813">
        <v>6.0600000000000005</v>
      </c>
      <c r="W39" s="813">
        <v>0.60298507462686579</v>
      </c>
      <c r="X39" s="813">
        <v>0</v>
      </c>
      <c r="Y39" s="813">
        <v>0</v>
      </c>
      <c r="Z39" s="813"/>
      <c r="AA39" s="813">
        <v>10.049999999999999</v>
      </c>
      <c r="AB39" s="813">
        <v>25.25</v>
      </c>
      <c r="AC39" s="813">
        <v>2.5124378109452739</v>
      </c>
      <c r="AD39" s="813">
        <v>5.0249999999999995</v>
      </c>
      <c r="AE39" s="813">
        <v>16.16</v>
      </c>
      <c r="AF39" s="813">
        <v>3.2159203980099504</v>
      </c>
      <c r="AG39" s="813">
        <v>2.0099999999999998</v>
      </c>
      <c r="AH39" s="813">
        <v>10.1</v>
      </c>
      <c r="AI39" s="813">
        <v>5.0248756218905477</v>
      </c>
      <c r="AJ39" s="813">
        <v>0</v>
      </c>
      <c r="AK39" s="813">
        <v>0</v>
      </c>
      <c r="AL39" s="813"/>
      <c r="AM39" s="813">
        <v>0</v>
      </c>
      <c r="AN39" s="813">
        <v>0</v>
      </c>
      <c r="AO39" s="813"/>
      <c r="AP39" s="813">
        <v>25.124999999999996</v>
      </c>
      <c r="AQ39" s="813">
        <v>303</v>
      </c>
      <c r="AR39" s="813">
        <v>12.059701492537314</v>
      </c>
      <c r="AS39" s="813">
        <f t="shared" si="4"/>
        <v>76.379999999999981</v>
      </c>
      <c r="AT39" s="813">
        <f t="shared" si="4"/>
        <v>550.45000000000005</v>
      </c>
      <c r="AU39" s="813">
        <f t="shared" si="5"/>
        <v>7.206729510343024</v>
      </c>
      <c r="AV39" s="813">
        <v>10.049999999999999</v>
      </c>
      <c r="AW39" s="813">
        <v>101</v>
      </c>
      <c r="AX39" s="813">
        <v>10.049751243781095</v>
      </c>
      <c r="AY39" s="813">
        <v>0</v>
      </c>
      <c r="AZ39" s="813">
        <v>0</v>
      </c>
      <c r="BA39" s="813"/>
      <c r="BB39" s="813">
        <v>0</v>
      </c>
      <c r="BC39" s="813">
        <v>0</v>
      </c>
      <c r="BD39" s="813"/>
      <c r="BE39" s="813">
        <v>0</v>
      </c>
      <c r="BF39" s="813">
        <v>0</v>
      </c>
      <c r="BG39" s="813"/>
      <c r="BH39" s="813">
        <v>0</v>
      </c>
      <c r="BI39" s="813">
        <v>0</v>
      </c>
      <c r="BJ39" s="813"/>
      <c r="BK39" s="813">
        <v>0</v>
      </c>
      <c r="BL39" s="813">
        <v>0</v>
      </c>
      <c r="BM39" s="813"/>
      <c r="BN39" s="813">
        <v>0</v>
      </c>
      <c r="BO39" s="813">
        <v>0</v>
      </c>
      <c r="BP39" s="813"/>
      <c r="BQ39" s="813">
        <v>0</v>
      </c>
      <c r="BR39" s="813">
        <v>0</v>
      </c>
      <c r="BS39" s="813"/>
      <c r="BT39" s="813">
        <f t="shared" si="6"/>
        <v>10.049999999999999</v>
      </c>
      <c r="BU39" s="813">
        <f t="shared" si="1"/>
        <v>101</v>
      </c>
      <c r="BV39" s="813">
        <f t="shared" si="7"/>
        <v>10.049751243781095</v>
      </c>
      <c r="BW39" s="813">
        <v>14.069999999999999</v>
      </c>
      <c r="BX39" s="813">
        <v>63.63</v>
      </c>
      <c r="BY39" s="813">
        <v>4.5223880597014929</v>
      </c>
      <c r="BZ39" s="813">
        <v>15.074999999999999</v>
      </c>
      <c r="CA39" s="813">
        <v>136.35</v>
      </c>
      <c r="CB39" s="813">
        <v>9.0447761194029859</v>
      </c>
      <c r="CC39" s="813">
        <v>0</v>
      </c>
      <c r="CD39" s="813">
        <v>0</v>
      </c>
      <c r="CE39" s="813"/>
      <c r="CF39" s="813">
        <v>2.1909000000000001</v>
      </c>
      <c r="CG39" s="813">
        <v>17.6144</v>
      </c>
      <c r="CH39" s="813">
        <v>8.0398009950248746</v>
      </c>
      <c r="CI39" s="813">
        <v>10.049999999999999</v>
      </c>
      <c r="CJ39" s="813">
        <v>30.3</v>
      </c>
      <c r="CK39" s="813">
        <v>3.0149253731343286</v>
      </c>
      <c r="CL39" s="813">
        <v>10.049999999999999</v>
      </c>
      <c r="CM39" s="813">
        <v>151.5</v>
      </c>
      <c r="CN39" s="813">
        <v>15.074626865671643</v>
      </c>
      <c r="CO39" s="813">
        <v>0</v>
      </c>
      <c r="CP39" s="813">
        <v>0</v>
      </c>
      <c r="CQ39" s="813"/>
      <c r="CR39" s="813">
        <v>1.0049999999999999</v>
      </c>
      <c r="CS39" s="813">
        <v>14.14</v>
      </c>
      <c r="CT39" s="813">
        <v>14.069651741293534</v>
      </c>
      <c r="CU39" s="813">
        <v>0</v>
      </c>
      <c r="CV39" s="813">
        <v>0</v>
      </c>
      <c r="CW39" s="813"/>
      <c r="CX39" s="813">
        <v>1.0049999999999999</v>
      </c>
      <c r="CY39" s="813">
        <v>10.1</v>
      </c>
      <c r="CZ39" s="813">
        <v>10.049751243781095</v>
      </c>
      <c r="DA39" s="813">
        <v>10.049999999999999</v>
      </c>
      <c r="DB39" s="813">
        <v>63.125</v>
      </c>
      <c r="DC39" s="813">
        <v>6.2810945273631846</v>
      </c>
      <c r="DD39" s="813">
        <v>32.159999999999997</v>
      </c>
      <c r="DE39" s="813">
        <v>324.20999999999998</v>
      </c>
      <c r="DF39" s="813">
        <v>10.081156716417912</v>
      </c>
      <c r="DG39" s="813">
        <v>0</v>
      </c>
      <c r="DH39" s="813">
        <v>0</v>
      </c>
      <c r="DI39" s="813"/>
      <c r="DJ39" s="813">
        <f t="shared" si="8"/>
        <v>95.655899999999988</v>
      </c>
      <c r="DK39" s="813">
        <f t="shared" si="8"/>
        <v>810.96939999999995</v>
      </c>
      <c r="DL39" s="813">
        <f t="shared" si="9"/>
        <v>8.4779861984467253</v>
      </c>
      <c r="DM39" s="813">
        <v>0</v>
      </c>
      <c r="DN39" s="813">
        <v>0</v>
      </c>
      <c r="DO39" s="813"/>
      <c r="DP39" s="813">
        <v>0</v>
      </c>
      <c r="DQ39" s="813">
        <v>0</v>
      </c>
      <c r="DR39" s="813"/>
      <c r="DS39" s="813">
        <v>0</v>
      </c>
      <c r="DT39" s="813">
        <v>0</v>
      </c>
      <c r="DU39" s="813"/>
      <c r="DV39" s="813">
        <v>12.059999999999999</v>
      </c>
      <c r="DW39" s="813">
        <v>101.80799999999999</v>
      </c>
      <c r="DX39" s="813">
        <v>8.4417910447761191</v>
      </c>
      <c r="DY39" s="813">
        <v>0</v>
      </c>
      <c r="DZ39" s="813">
        <v>0</v>
      </c>
      <c r="EA39" s="813"/>
      <c r="EB39" s="813">
        <v>5.5274999999999999</v>
      </c>
      <c r="EC39" s="813">
        <v>72.215000000000003</v>
      </c>
      <c r="ED39" s="813">
        <v>13.064676616915424</v>
      </c>
      <c r="EE39" s="813">
        <v>2.5124999999999997</v>
      </c>
      <c r="EF39" s="813">
        <v>29.037500000000001</v>
      </c>
      <c r="EG39" s="813">
        <v>11.55721393034826</v>
      </c>
      <c r="EH39" s="813">
        <v>0</v>
      </c>
      <c r="EI39" s="813">
        <v>0</v>
      </c>
      <c r="EJ39" s="813"/>
      <c r="EK39" s="813">
        <v>2.0099999999999998</v>
      </c>
      <c r="EL39" s="813">
        <v>20.2</v>
      </c>
      <c r="EM39" s="813">
        <v>10.049751243781095</v>
      </c>
      <c r="EN39" s="813">
        <v>6.4319999999999995</v>
      </c>
      <c r="EO39" s="813">
        <v>74.134</v>
      </c>
      <c r="EP39" s="813">
        <v>11.525808457711443</v>
      </c>
      <c r="EQ39" s="813">
        <v>1.5074999999999998</v>
      </c>
      <c r="ER39" s="813">
        <v>9.09</v>
      </c>
      <c r="ES39" s="813">
        <v>6.0298507462686572</v>
      </c>
      <c r="ET39" s="813">
        <f t="shared" si="10"/>
        <v>30.049499999999998</v>
      </c>
      <c r="EU39" s="813">
        <f t="shared" si="10"/>
        <v>306.48449999999997</v>
      </c>
      <c r="EV39" s="813">
        <f t="shared" si="11"/>
        <v>10.199321120151749</v>
      </c>
      <c r="EW39" s="813">
        <v>3.0149999999999997</v>
      </c>
      <c r="EX39" s="813">
        <v>30.3</v>
      </c>
      <c r="EY39" s="813">
        <v>10.049751243781095</v>
      </c>
      <c r="EZ39" s="813">
        <v>0</v>
      </c>
      <c r="FA39" s="813">
        <v>0</v>
      </c>
      <c r="FB39" s="813"/>
      <c r="FC39" s="813">
        <v>0</v>
      </c>
      <c r="FD39" s="813">
        <v>0</v>
      </c>
      <c r="FE39" s="813" t="e">
        <v>#DIV/0!</v>
      </c>
      <c r="FF39" s="813">
        <v>0</v>
      </c>
      <c r="FG39" s="813">
        <v>0</v>
      </c>
      <c r="FH39" s="813"/>
      <c r="FI39" s="813">
        <v>3.0149999999999997</v>
      </c>
      <c r="FJ39" s="813">
        <v>38.884999999999998</v>
      </c>
      <c r="FK39" s="813">
        <v>12.897180762852406</v>
      </c>
      <c r="FL39" s="813">
        <v>1.0049999999999999</v>
      </c>
      <c r="FM39" s="813">
        <v>6.0600000000000005</v>
      </c>
      <c r="FN39" s="813">
        <v>6.0298507462686581</v>
      </c>
      <c r="FO39" s="813">
        <v>2.0099999999999998</v>
      </c>
      <c r="FP39" s="813">
        <v>5.05</v>
      </c>
      <c r="FQ39" s="813">
        <v>2.5124378109452739</v>
      </c>
      <c r="FR39" s="813">
        <v>1.5074999999999998</v>
      </c>
      <c r="FS39" s="813">
        <v>9.09</v>
      </c>
      <c r="FT39" s="813">
        <v>6.0298507462686572</v>
      </c>
      <c r="FU39" s="813">
        <v>0</v>
      </c>
      <c r="FV39" s="813">
        <v>0</v>
      </c>
      <c r="FW39" s="813"/>
      <c r="FX39" s="813">
        <v>6.0299999999999994</v>
      </c>
      <c r="FY39" s="813">
        <v>33.33</v>
      </c>
      <c r="FZ39" s="813">
        <v>5.5273631840796025</v>
      </c>
      <c r="GA39" s="813">
        <v>0</v>
      </c>
      <c r="GB39" s="813">
        <v>0</v>
      </c>
      <c r="GC39" s="813"/>
      <c r="GD39" s="813">
        <v>0</v>
      </c>
      <c r="GE39" s="813">
        <v>0</v>
      </c>
      <c r="GF39" s="813"/>
      <c r="GG39" s="813">
        <f t="shared" si="12"/>
        <v>16.582499999999996</v>
      </c>
      <c r="GH39" s="813">
        <f t="shared" si="12"/>
        <v>122.715</v>
      </c>
      <c r="GI39" s="813">
        <f t="shared" si="13"/>
        <v>7.4002713704206258</v>
      </c>
      <c r="GJ39" s="813">
        <v>0</v>
      </c>
      <c r="GK39" s="813">
        <v>0</v>
      </c>
      <c r="GL39" s="813"/>
      <c r="GM39" s="813">
        <v>2.0099999999999998</v>
      </c>
      <c r="GN39" s="813">
        <v>6.5650000000000004</v>
      </c>
      <c r="GO39" s="813">
        <v>3.2661691542288565</v>
      </c>
      <c r="GP39" s="813">
        <v>0</v>
      </c>
      <c r="GQ39" s="813">
        <v>0</v>
      </c>
      <c r="GR39" s="813"/>
      <c r="GS39" s="813">
        <v>0</v>
      </c>
      <c r="GT39" s="813">
        <v>0</v>
      </c>
      <c r="GU39" s="813"/>
      <c r="GV39" s="813">
        <v>0</v>
      </c>
      <c r="GW39" s="813">
        <v>0</v>
      </c>
      <c r="GX39" s="813"/>
      <c r="GY39" s="813">
        <v>26.129999999999995</v>
      </c>
      <c r="GZ39" s="813">
        <v>303</v>
      </c>
      <c r="HA39" s="813">
        <v>11.595866819747419</v>
      </c>
      <c r="HB39" s="813">
        <v>3.0149999999999997</v>
      </c>
      <c r="HC39" s="813">
        <v>38.884999999999998</v>
      </c>
      <c r="HD39" s="813">
        <v>12.897180762852406</v>
      </c>
      <c r="HE39" s="813">
        <v>12.059999999999999</v>
      </c>
      <c r="HF39" s="813">
        <v>84.84</v>
      </c>
      <c r="HG39" s="813">
        <v>7.0348258706467668</v>
      </c>
      <c r="HH39" s="813">
        <v>15.074999999999999</v>
      </c>
      <c r="HI39" s="813">
        <v>166.65</v>
      </c>
      <c r="HJ39" s="813">
        <v>11.054726368159205</v>
      </c>
      <c r="HK39" s="813">
        <v>4.0199999999999996</v>
      </c>
      <c r="HL39" s="813">
        <v>13.13</v>
      </c>
      <c r="HM39" s="813">
        <v>3.2661691542288565</v>
      </c>
      <c r="HN39" s="813">
        <f t="shared" si="14"/>
        <v>62.309999999999988</v>
      </c>
      <c r="HO39" s="813">
        <f t="shared" si="2"/>
        <v>613.06999999999994</v>
      </c>
      <c r="HP39" s="813">
        <f t="shared" si="15"/>
        <v>9.8390306531856861</v>
      </c>
      <c r="HQ39" s="813">
        <v>0.50249999999999995</v>
      </c>
      <c r="HR39" s="813">
        <v>6.0600000000000005</v>
      </c>
      <c r="HS39" s="813">
        <v>12.059701492537316</v>
      </c>
      <c r="HT39" s="813">
        <v>10.049999999999999</v>
      </c>
      <c r="HU39" s="813">
        <v>90.9</v>
      </c>
      <c r="HV39" s="813">
        <v>9.0447761194029859</v>
      </c>
      <c r="HW39" s="813">
        <v>7.0349999999999993</v>
      </c>
      <c r="HX39" s="813">
        <v>77.77</v>
      </c>
      <c r="HY39" s="813">
        <v>11.054726368159205</v>
      </c>
      <c r="HZ39" s="813">
        <v>3.0149999999999997</v>
      </c>
      <c r="IA39" s="813">
        <v>11.11</v>
      </c>
      <c r="IB39" s="813">
        <v>3.6849087893864017</v>
      </c>
      <c r="IC39" s="813">
        <v>2.0099999999999998</v>
      </c>
      <c r="ID39" s="813">
        <v>4.04</v>
      </c>
      <c r="IE39" s="813">
        <v>2.0099502487562191</v>
      </c>
      <c r="IF39" s="813">
        <v>7.0349999999999993</v>
      </c>
      <c r="IG39" s="813">
        <v>35.35</v>
      </c>
      <c r="IH39" s="813">
        <v>5.0248756218905477</v>
      </c>
      <c r="II39" s="813">
        <v>3.0149999999999997</v>
      </c>
      <c r="IJ39" s="813">
        <v>24.240000000000002</v>
      </c>
      <c r="IK39" s="813">
        <v>8.0398009950248763</v>
      </c>
      <c r="IL39" s="813">
        <v>22.11</v>
      </c>
      <c r="IM39" s="813">
        <v>287.85000000000002</v>
      </c>
      <c r="IN39" s="813">
        <v>13.018995929443692</v>
      </c>
      <c r="IO39" s="813">
        <v>0</v>
      </c>
      <c r="IP39" s="813">
        <v>0</v>
      </c>
      <c r="IQ39" s="813"/>
      <c r="IR39" s="813">
        <f t="shared" si="16"/>
        <v>54.772499999999994</v>
      </c>
      <c r="IS39" s="813">
        <f t="shared" si="16"/>
        <v>537.32000000000005</v>
      </c>
      <c r="IT39" s="813">
        <f t="shared" si="17"/>
        <v>9.810032406773475</v>
      </c>
      <c r="IU39" s="813">
        <f t="shared" si="19"/>
        <v>345.80039999999997</v>
      </c>
      <c r="IV39" s="813">
        <f t="shared" si="19"/>
        <v>3042.0089000000003</v>
      </c>
      <c r="IW39" s="813">
        <f t="shared" si="18"/>
        <v>8.7970080427900044</v>
      </c>
    </row>
    <row r="40" spans="1:257" ht="15.75">
      <c r="A40" s="482">
        <v>37</v>
      </c>
      <c r="B40" s="483" t="s">
        <v>592</v>
      </c>
      <c r="C40" s="813">
        <v>0</v>
      </c>
      <c r="D40" s="813">
        <v>0</v>
      </c>
      <c r="E40" s="813"/>
      <c r="F40" s="813">
        <v>0</v>
      </c>
      <c r="G40" s="813">
        <v>0</v>
      </c>
      <c r="H40" s="813"/>
      <c r="I40" s="813">
        <v>0</v>
      </c>
      <c r="J40" s="813">
        <v>0</v>
      </c>
      <c r="K40" s="813"/>
      <c r="L40" s="813">
        <v>0</v>
      </c>
      <c r="M40" s="813">
        <v>0</v>
      </c>
      <c r="N40" s="813"/>
      <c r="O40" s="813">
        <v>0</v>
      </c>
      <c r="P40" s="813">
        <v>0</v>
      </c>
      <c r="Q40" s="813"/>
      <c r="R40" s="813">
        <v>0</v>
      </c>
      <c r="S40" s="813">
        <v>0</v>
      </c>
      <c r="T40" s="813"/>
      <c r="U40" s="813">
        <v>0</v>
      </c>
      <c r="V40" s="813">
        <v>0</v>
      </c>
      <c r="W40" s="813"/>
      <c r="X40" s="813">
        <v>0</v>
      </c>
      <c r="Y40" s="813">
        <v>0</v>
      </c>
      <c r="Z40" s="813"/>
      <c r="AA40" s="813">
        <v>0</v>
      </c>
      <c r="AB40" s="813">
        <v>0</v>
      </c>
      <c r="AC40" s="813"/>
      <c r="AD40" s="813">
        <v>0</v>
      </c>
      <c r="AE40" s="813">
        <v>0</v>
      </c>
      <c r="AF40" s="813"/>
      <c r="AG40" s="813">
        <v>0</v>
      </c>
      <c r="AH40" s="813">
        <v>0</v>
      </c>
      <c r="AI40" s="813"/>
      <c r="AJ40" s="813">
        <v>0</v>
      </c>
      <c r="AK40" s="813">
        <v>0</v>
      </c>
      <c r="AL40" s="813"/>
      <c r="AM40" s="813">
        <v>0</v>
      </c>
      <c r="AN40" s="813">
        <v>0</v>
      </c>
      <c r="AO40" s="813"/>
      <c r="AP40" s="813">
        <v>0</v>
      </c>
      <c r="AQ40" s="813">
        <v>0</v>
      </c>
      <c r="AR40" s="813"/>
      <c r="AS40" s="813">
        <f t="shared" si="4"/>
        <v>0</v>
      </c>
      <c r="AT40" s="813">
        <f t="shared" si="4"/>
        <v>0</v>
      </c>
      <c r="AU40" s="813"/>
      <c r="AV40" s="813">
        <v>2.5124999999999997</v>
      </c>
      <c r="AW40" s="813">
        <v>15.15</v>
      </c>
      <c r="AX40" s="813">
        <v>6.0298507462686572</v>
      </c>
      <c r="AY40" s="813">
        <v>3.0149999999999997</v>
      </c>
      <c r="AZ40" s="813">
        <v>21.21</v>
      </c>
      <c r="BA40" s="813">
        <v>7.0348258706467668</v>
      </c>
      <c r="BB40" s="813">
        <v>15.074999999999999</v>
      </c>
      <c r="BC40" s="813">
        <v>68.174999999999997</v>
      </c>
      <c r="BD40" s="813">
        <v>4.5223880597014929</v>
      </c>
      <c r="BE40" s="813">
        <v>0</v>
      </c>
      <c r="BF40" s="813">
        <v>0</v>
      </c>
      <c r="BG40" s="813"/>
      <c r="BH40" s="813">
        <v>0</v>
      </c>
      <c r="BI40" s="813">
        <v>0</v>
      </c>
      <c r="BJ40" s="813"/>
      <c r="BK40" s="813">
        <v>50.249999999999993</v>
      </c>
      <c r="BL40" s="813">
        <v>606</v>
      </c>
      <c r="BM40" s="813">
        <v>12.059701492537314</v>
      </c>
      <c r="BN40" s="813">
        <v>4.0199999999999996</v>
      </c>
      <c r="BO40" s="813">
        <v>56.56</v>
      </c>
      <c r="BP40" s="813">
        <v>14.069651741293534</v>
      </c>
      <c r="BQ40" s="813">
        <v>11.055</v>
      </c>
      <c r="BR40" s="813">
        <v>166.65</v>
      </c>
      <c r="BS40" s="813">
        <v>15.074626865671643</v>
      </c>
      <c r="BT40" s="813">
        <f t="shared" si="6"/>
        <v>85.927499999999981</v>
      </c>
      <c r="BU40" s="813">
        <f t="shared" si="1"/>
        <v>933.745</v>
      </c>
      <c r="BV40" s="813">
        <f t="shared" si="7"/>
        <v>10.866660847807747</v>
      </c>
      <c r="BW40" s="813">
        <v>0</v>
      </c>
      <c r="BX40" s="813">
        <v>0</v>
      </c>
      <c r="BY40" s="813"/>
      <c r="BZ40" s="813">
        <v>0</v>
      </c>
      <c r="CA40" s="813">
        <v>0</v>
      </c>
      <c r="CB40" s="813"/>
      <c r="CC40" s="813">
        <v>0</v>
      </c>
      <c r="CD40" s="813">
        <v>0</v>
      </c>
      <c r="CE40" s="813"/>
      <c r="CF40" s="813">
        <v>2.1909000000000001</v>
      </c>
      <c r="CG40" s="813">
        <v>3.3027000000000002</v>
      </c>
      <c r="CH40" s="813">
        <v>1.5074626865671643</v>
      </c>
      <c r="CI40" s="813">
        <v>0</v>
      </c>
      <c r="CJ40" s="813">
        <v>0</v>
      </c>
      <c r="CK40" s="813"/>
      <c r="CL40" s="813">
        <v>0</v>
      </c>
      <c r="CM40" s="813">
        <v>0</v>
      </c>
      <c r="CN40" s="813" t="e">
        <v>#DIV/0!</v>
      </c>
      <c r="CO40" s="813">
        <v>0</v>
      </c>
      <c r="CP40" s="813">
        <v>0</v>
      </c>
      <c r="CQ40" s="813"/>
      <c r="CR40" s="813">
        <v>0</v>
      </c>
      <c r="CS40" s="813">
        <v>0</v>
      </c>
      <c r="CT40" s="813"/>
      <c r="CU40" s="813">
        <v>0</v>
      </c>
      <c r="CV40" s="813">
        <v>0</v>
      </c>
      <c r="CW40" s="813"/>
      <c r="CX40" s="813">
        <v>0</v>
      </c>
      <c r="CY40" s="813">
        <v>0</v>
      </c>
      <c r="CZ40" s="813"/>
      <c r="DA40" s="813">
        <v>10.049999999999999</v>
      </c>
      <c r="DB40" s="813">
        <v>62.721000000000004</v>
      </c>
      <c r="DC40" s="813">
        <v>6.2408955223880609</v>
      </c>
      <c r="DD40" s="813">
        <v>0</v>
      </c>
      <c r="DE40" s="813">
        <v>0</v>
      </c>
      <c r="DF40" s="813"/>
      <c r="DG40" s="813">
        <v>0</v>
      </c>
      <c r="DH40" s="813">
        <v>0</v>
      </c>
      <c r="DI40" s="813"/>
      <c r="DJ40" s="813">
        <f t="shared" si="8"/>
        <v>12.2409</v>
      </c>
      <c r="DK40" s="813">
        <f t="shared" si="8"/>
        <v>66.023700000000005</v>
      </c>
      <c r="DL40" s="813">
        <f t="shared" si="9"/>
        <v>5.3936965419209377</v>
      </c>
      <c r="DM40" s="813">
        <v>0</v>
      </c>
      <c r="DN40" s="813">
        <v>0</v>
      </c>
      <c r="DO40" s="813"/>
      <c r="DP40" s="813">
        <v>0</v>
      </c>
      <c r="DQ40" s="813">
        <v>0</v>
      </c>
      <c r="DR40" s="813"/>
      <c r="DS40" s="813">
        <v>0</v>
      </c>
      <c r="DT40" s="813">
        <v>0</v>
      </c>
      <c r="DU40" s="813"/>
      <c r="DV40" s="813">
        <v>0</v>
      </c>
      <c r="DW40" s="813">
        <v>0</v>
      </c>
      <c r="DX40" s="813"/>
      <c r="DY40" s="813">
        <v>0</v>
      </c>
      <c r="DZ40" s="813">
        <v>0</v>
      </c>
      <c r="EA40" s="813"/>
      <c r="EB40" s="813">
        <v>0</v>
      </c>
      <c r="EC40" s="813">
        <v>0</v>
      </c>
      <c r="ED40" s="813"/>
      <c r="EE40" s="813">
        <v>0</v>
      </c>
      <c r="EF40" s="813">
        <v>0</v>
      </c>
      <c r="EG40" s="813"/>
      <c r="EH40" s="813">
        <v>0</v>
      </c>
      <c r="EI40" s="813">
        <v>0</v>
      </c>
      <c r="EJ40" s="813"/>
      <c r="EK40" s="813">
        <v>0</v>
      </c>
      <c r="EL40" s="813">
        <v>0</v>
      </c>
      <c r="EM40" s="813"/>
      <c r="EN40" s="813">
        <v>0</v>
      </c>
      <c r="EO40" s="813">
        <v>0</v>
      </c>
      <c r="EP40" s="813"/>
      <c r="EQ40" s="813">
        <v>1.0049999999999999</v>
      </c>
      <c r="ER40" s="813">
        <v>10.1</v>
      </c>
      <c r="ES40" s="813">
        <v>10.049751243781095</v>
      </c>
      <c r="ET40" s="813">
        <f t="shared" si="10"/>
        <v>1.0049999999999999</v>
      </c>
      <c r="EU40" s="813">
        <f t="shared" si="10"/>
        <v>10.1</v>
      </c>
      <c r="EV40" s="813">
        <f t="shared" si="11"/>
        <v>10.049751243781095</v>
      </c>
      <c r="EW40" s="813">
        <v>0</v>
      </c>
      <c r="EX40" s="813">
        <v>0</v>
      </c>
      <c r="EY40" s="813"/>
      <c r="EZ40" s="813">
        <v>0</v>
      </c>
      <c r="FA40" s="813">
        <v>0</v>
      </c>
      <c r="FB40" s="813"/>
      <c r="FC40" s="813">
        <v>5.0249999999999995</v>
      </c>
      <c r="FD40" s="813">
        <v>50.5</v>
      </c>
      <c r="FE40" s="813">
        <v>10.049751243781095</v>
      </c>
      <c r="FF40" s="813">
        <v>0</v>
      </c>
      <c r="FG40" s="813">
        <v>0</v>
      </c>
      <c r="FH40" s="813"/>
      <c r="FI40" s="813">
        <v>0</v>
      </c>
      <c r="FJ40" s="813">
        <v>0</v>
      </c>
      <c r="FK40" s="813"/>
      <c r="FL40" s="813">
        <v>0</v>
      </c>
      <c r="FM40" s="813">
        <v>0</v>
      </c>
      <c r="FN40" s="813"/>
      <c r="FO40" s="813">
        <v>10.049999999999999</v>
      </c>
      <c r="FP40" s="813">
        <v>166.65</v>
      </c>
      <c r="FQ40" s="813">
        <v>16.582089552238809</v>
      </c>
      <c r="FR40" s="813">
        <v>1.0049999999999999</v>
      </c>
      <c r="FS40" s="813">
        <v>10.1</v>
      </c>
      <c r="FT40" s="813">
        <v>10.049751243781095</v>
      </c>
      <c r="FU40" s="813">
        <v>0</v>
      </c>
      <c r="FV40" s="813">
        <v>0</v>
      </c>
      <c r="FW40" s="813"/>
      <c r="FX40" s="813">
        <v>0</v>
      </c>
      <c r="FY40" s="813">
        <v>0</v>
      </c>
      <c r="FZ40" s="813"/>
      <c r="GA40" s="813">
        <v>0</v>
      </c>
      <c r="GB40" s="813">
        <v>0</v>
      </c>
      <c r="GC40" s="813"/>
      <c r="GD40" s="813">
        <v>0</v>
      </c>
      <c r="GE40" s="813">
        <v>0</v>
      </c>
      <c r="GF40" s="813"/>
      <c r="GG40" s="813">
        <f t="shared" si="12"/>
        <v>16.079999999999998</v>
      </c>
      <c r="GH40" s="813">
        <f t="shared" si="12"/>
        <v>227.25</v>
      </c>
      <c r="GI40" s="813">
        <f t="shared" si="13"/>
        <v>14.132462686567166</v>
      </c>
      <c r="GJ40" s="813">
        <v>0</v>
      </c>
      <c r="GK40" s="813">
        <v>0</v>
      </c>
      <c r="GL40" s="813"/>
      <c r="GM40" s="813">
        <v>0</v>
      </c>
      <c r="GN40" s="813">
        <v>0</v>
      </c>
      <c r="GO40" s="813"/>
      <c r="GP40" s="813">
        <v>0</v>
      </c>
      <c r="GQ40" s="813">
        <v>0</v>
      </c>
      <c r="GR40" s="813"/>
      <c r="GS40" s="813">
        <v>0</v>
      </c>
      <c r="GT40" s="813">
        <v>0</v>
      </c>
      <c r="GU40" s="813"/>
      <c r="GV40" s="813">
        <v>0</v>
      </c>
      <c r="GW40" s="813">
        <v>0</v>
      </c>
      <c r="GX40" s="813"/>
      <c r="GY40" s="813">
        <v>0</v>
      </c>
      <c r="GZ40" s="813">
        <v>0</v>
      </c>
      <c r="HA40" s="813"/>
      <c r="HB40" s="813">
        <v>0</v>
      </c>
      <c r="HC40" s="813">
        <v>0</v>
      </c>
      <c r="HD40" s="813"/>
      <c r="HE40" s="813">
        <v>0</v>
      </c>
      <c r="HF40" s="813">
        <v>0</v>
      </c>
      <c r="HG40" s="813"/>
      <c r="HH40" s="813">
        <v>0</v>
      </c>
      <c r="HI40" s="813">
        <v>0</v>
      </c>
      <c r="HJ40" s="813"/>
      <c r="HK40" s="813">
        <v>0</v>
      </c>
      <c r="HL40" s="813">
        <v>0</v>
      </c>
      <c r="HM40" s="813"/>
      <c r="HN40" s="813">
        <f t="shared" si="14"/>
        <v>0</v>
      </c>
      <c r="HO40" s="813">
        <f t="shared" si="2"/>
        <v>0</v>
      </c>
      <c r="HP40" s="813"/>
      <c r="HQ40" s="813">
        <v>0</v>
      </c>
      <c r="HR40" s="813">
        <v>0</v>
      </c>
      <c r="HS40" s="813"/>
      <c r="HT40" s="813">
        <v>0</v>
      </c>
      <c r="HU40" s="813">
        <v>0</v>
      </c>
      <c r="HV40" s="813"/>
      <c r="HW40" s="813">
        <v>5.0249999999999995</v>
      </c>
      <c r="HX40" s="813">
        <v>55.55</v>
      </c>
      <c r="HY40" s="813">
        <v>11.054726368159205</v>
      </c>
      <c r="HZ40" s="813">
        <v>0</v>
      </c>
      <c r="IA40" s="813">
        <v>0</v>
      </c>
      <c r="IB40" s="813"/>
      <c r="IC40" s="813">
        <v>0</v>
      </c>
      <c r="ID40" s="813">
        <v>0</v>
      </c>
      <c r="IE40" s="813"/>
      <c r="IF40" s="813">
        <v>0</v>
      </c>
      <c r="IG40" s="813">
        <v>0</v>
      </c>
      <c r="IH40" s="813"/>
      <c r="II40" s="813">
        <v>0</v>
      </c>
      <c r="IJ40" s="813">
        <v>0</v>
      </c>
      <c r="IK40" s="813"/>
      <c r="IL40" s="813">
        <v>5.0249999999999995</v>
      </c>
      <c r="IM40" s="813">
        <v>60.6</v>
      </c>
      <c r="IN40" s="813">
        <v>12.059701492537314</v>
      </c>
      <c r="IO40" s="813">
        <v>226.12499999999997</v>
      </c>
      <c r="IP40" s="813">
        <v>3408.75</v>
      </c>
      <c r="IQ40" s="813">
        <v>15.074626865671643</v>
      </c>
      <c r="IR40" s="813">
        <f t="shared" si="16"/>
        <v>236.17499999999998</v>
      </c>
      <c r="IS40" s="813">
        <f t="shared" si="16"/>
        <v>3524.9</v>
      </c>
      <c r="IT40" s="813">
        <f t="shared" si="17"/>
        <v>14.924949719487669</v>
      </c>
      <c r="IU40" s="813">
        <f t="shared" si="19"/>
        <v>351.42839999999995</v>
      </c>
      <c r="IV40" s="813">
        <f t="shared" si="19"/>
        <v>4762.0187000000005</v>
      </c>
      <c r="IW40" s="813">
        <f t="shared" si="18"/>
        <v>13.550466325430731</v>
      </c>
    </row>
    <row r="41" spans="1:257" ht="15.75">
      <c r="A41" s="482">
        <v>38</v>
      </c>
      <c r="B41" s="483" t="s">
        <v>593</v>
      </c>
      <c r="C41" s="813">
        <v>0</v>
      </c>
      <c r="D41" s="813">
        <v>0</v>
      </c>
      <c r="E41" s="813"/>
      <c r="F41" s="813">
        <v>0</v>
      </c>
      <c r="G41" s="813">
        <v>0</v>
      </c>
      <c r="H41" s="813"/>
      <c r="I41" s="813">
        <v>0</v>
      </c>
      <c r="J41" s="813">
        <v>0</v>
      </c>
      <c r="K41" s="813"/>
      <c r="L41" s="813">
        <v>0</v>
      </c>
      <c r="M41" s="813">
        <v>0</v>
      </c>
      <c r="N41" s="813"/>
      <c r="O41" s="813">
        <v>0</v>
      </c>
      <c r="P41" s="813">
        <v>0</v>
      </c>
      <c r="Q41" s="813"/>
      <c r="R41" s="813">
        <v>0</v>
      </c>
      <c r="S41" s="813">
        <v>0</v>
      </c>
      <c r="T41" s="813"/>
      <c r="U41" s="813">
        <v>0</v>
      </c>
      <c r="V41" s="813">
        <v>0</v>
      </c>
      <c r="W41" s="813"/>
      <c r="X41" s="813">
        <v>0</v>
      </c>
      <c r="Y41" s="813">
        <v>0</v>
      </c>
      <c r="Z41" s="813"/>
      <c r="AA41" s="813">
        <v>0</v>
      </c>
      <c r="AB41" s="813">
        <v>0</v>
      </c>
      <c r="AC41" s="813"/>
      <c r="AD41" s="813">
        <v>0</v>
      </c>
      <c r="AE41" s="813">
        <v>0</v>
      </c>
      <c r="AF41" s="813"/>
      <c r="AG41" s="813">
        <v>1.0049999999999999</v>
      </c>
      <c r="AH41" s="813">
        <v>3.5350000000000001</v>
      </c>
      <c r="AI41" s="813">
        <v>3.5174129353233834</v>
      </c>
      <c r="AJ41" s="813">
        <v>0</v>
      </c>
      <c r="AK41" s="813">
        <v>0</v>
      </c>
      <c r="AL41" s="813"/>
      <c r="AM41" s="813">
        <v>0</v>
      </c>
      <c r="AN41" s="813">
        <v>0</v>
      </c>
      <c r="AO41" s="813"/>
      <c r="AP41" s="813">
        <v>0</v>
      </c>
      <c r="AQ41" s="813">
        <v>0</v>
      </c>
      <c r="AR41" s="813"/>
      <c r="AS41" s="813">
        <f t="shared" si="4"/>
        <v>1.0049999999999999</v>
      </c>
      <c r="AT41" s="813">
        <f t="shared" si="4"/>
        <v>3.5350000000000001</v>
      </c>
      <c r="AU41" s="813">
        <f t="shared" si="5"/>
        <v>3.5174129353233834</v>
      </c>
      <c r="AV41" s="813">
        <v>0</v>
      </c>
      <c r="AW41" s="813">
        <v>0</v>
      </c>
      <c r="AX41" s="813"/>
      <c r="AY41" s="813">
        <v>0</v>
      </c>
      <c r="AZ41" s="813">
        <v>0</v>
      </c>
      <c r="BA41" s="813"/>
      <c r="BB41" s="813">
        <v>0</v>
      </c>
      <c r="BC41" s="813">
        <v>0</v>
      </c>
      <c r="BD41" s="813"/>
      <c r="BE41" s="813">
        <v>0</v>
      </c>
      <c r="BF41" s="813">
        <v>0</v>
      </c>
      <c r="BG41" s="813"/>
      <c r="BH41" s="813">
        <v>0</v>
      </c>
      <c r="BI41" s="813">
        <v>0</v>
      </c>
      <c r="BJ41" s="813"/>
      <c r="BK41" s="813">
        <v>0</v>
      </c>
      <c r="BL41" s="813">
        <v>0</v>
      </c>
      <c r="BM41" s="813"/>
      <c r="BN41" s="813">
        <v>0</v>
      </c>
      <c r="BO41" s="813">
        <v>0</v>
      </c>
      <c r="BP41" s="813"/>
      <c r="BQ41" s="813">
        <v>13.064999999999998</v>
      </c>
      <c r="BR41" s="813">
        <v>157.56</v>
      </c>
      <c r="BS41" s="813">
        <v>12.059701492537316</v>
      </c>
      <c r="BT41" s="813">
        <f t="shared" si="6"/>
        <v>13.064999999999998</v>
      </c>
      <c r="BU41" s="813">
        <f t="shared" si="1"/>
        <v>157.56</v>
      </c>
      <c r="BV41" s="813">
        <f t="shared" si="7"/>
        <v>12.059701492537316</v>
      </c>
      <c r="BW41" s="813">
        <v>0</v>
      </c>
      <c r="BX41" s="813">
        <v>0</v>
      </c>
      <c r="BY41" s="813"/>
      <c r="BZ41" s="813">
        <v>0</v>
      </c>
      <c r="CA41" s="813">
        <v>0</v>
      </c>
      <c r="CB41" s="813"/>
      <c r="CC41" s="813">
        <v>0</v>
      </c>
      <c r="CD41" s="813">
        <v>0</v>
      </c>
      <c r="CE41" s="813"/>
      <c r="CF41" s="813">
        <v>0</v>
      </c>
      <c r="CG41" s="813">
        <v>0</v>
      </c>
      <c r="CH41" s="813"/>
      <c r="CI41" s="813">
        <v>0</v>
      </c>
      <c r="CJ41" s="813">
        <v>0</v>
      </c>
      <c r="CK41" s="813"/>
      <c r="CL41" s="813">
        <v>0</v>
      </c>
      <c r="CM41" s="813">
        <v>0</v>
      </c>
      <c r="CN41" s="813" t="e">
        <v>#DIV/0!</v>
      </c>
      <c r="CO41" s="813">
        <v>0</v>
      </c>
      <c r="CP41" s="813">
        <v>0</v>
      </c>
      <c r="CQ41" s="813"/>
      <c r="CR41" s="813">
        <v>0</v>
      </c>
      <c r="CS41" s="813">
        <v>0</v>
      </c>
      <c r="CT41" s="813"/>
      <c r="CU41" s="813">
        <v>0</v>
      </c>
      <c r="CV41" s="813">
        <v>0</v>
      </c>
      <c r="CW41" s="813"/>
      <c r="CX41" s="813">
        <v>0</v>
      </c>
      <c r="CY41" s="813">
        <v>0</v>
      </c>
      <c r="CZ41" s="813"/>
      <c r="DA41" s="813">
        <v>0</v>
      </c>
      <c r="DB41" s="813">
        <v>0</v>
      </c>
      <c r="DC41" s="813"/>
      <c r="DD41" s="813">
        <v>0</v>
      </c>
      <c r="DE41" s="813">
        <v>0</v>
      </c>
      <c r="DF41" s="813"/>
      <c r="DG41" s="813">
        <v>0</v>
      </c>
      <c r="DH41" s="813">
        <v>0</v>
      </c>
      <c r="DI41" s="813"/>
      <c r="DJ41" s="813">
        <f t="shared" si="8"/>
        <v>0</v>
      </c>
      <c r="DK41" s="813">
        <f t="shared" si="8"/>
        <v>0</v>
      </c>
      <c r="DL41" s="813"/>
      <c r="DM41" s="813">
        <v>0</v>
      </c>
      <c r="DN41" s="813">
        <v>0</v>
      </c>
      <c r="DO41" s="813"/>
      <c r="DP41" s="813">
        <v>0</v>
      </c>
      <c r="DQ41" s="813">
        <v>0</v>
      </c>
      <c r="DR41" s="813"/>
      <c r="DS41" s="813">
        <v>0</v>
      </c>
      <c r="DT41" s="813">
        <v>0</v>
      </c>
      <c r="DU41" s="813"/>
      <c r="DV41" s="813">
        <v>0</v>
      </c>
      <c r="DW41" s="813">
        <v>0</v>
      </c>
      <c r="DX41" s="813"/>
      <c r="DY41" s="813">
        <v>0</v>
      </c>
      <c r="DZ41" s="813">
        <v>0</v>
      </c>
      <c r="EA41" s="813"/>
      <c r="EB41" s="813">
        <v>0</v>
      </c>
      <c r="EC41" s="813">
        <v>0</v>
      </c>
      <c r="ED41" s="813"/>
      <c r="EE41" s="813">
        <v>0</v>
      </c>
      <c r="EF41" s="813">
        <v>0</v>
      </c>
      <c r="EG41" s="813"/>
      <c r="EH41" s="813">
        <v>0</v>
      </c>
      <c r="EI41" s="813">
        <v>0</v>
      </c>
      <c r="EJ41" s="813"/>
      <c r="EK41" s="813">
        <v>0</v>
      </c>
      <c r="EL41" s="813">
        <v>0</v>
      </c>
      <c r="EM41" s="813"/>
      <c r="EN41" s="813">
        <v>0</v>
      </c>
      <c r="EO41" s="813">
        <v>0</v>
      </c>
      <c r="EP41" s="813"/>
      <c r="EQ41" s="813">
        <v>2.5124999999999997</v>
      </c>
      <c r="ER41" s="813">
        <v>20.2</v>
      </c>
      <c r="ES41" s="813">
        <v>8.0398009950248763</v>
      </c>
      <c r="ET41" s="813">
        <f t="shared" si="10"/>
        <v>2.5124999999999997</v>
      </c>
      <c r="EU41" s="813">
        <f t="shared" si="10"/>
        <v>20.2</v>
      </c>
      <c r="EV41" s="813">
        <f t="shared" si="11"/>
        <v>8.0398009950248763</v>
      </c>
      <c r="EW41" s="813">
        <v>0</v>
      </c>
      <c r="EX41" s="813">
        <v>0</v>
      </c>
      <c r="EY41" s="813"/>
      <c r="EZ41" s="813">
        <v>0</v>
      </c>
      <c r="FA41" s="813">
        <v>0</v>
      </c>
      <c r="FB41" s="813"/>
      <c r="FC41" s="813">
        <v>8.0399999999999991</v>
      </c>
      <c r="FD41" s="813">
        <v>70.7</v>
      </c>
      <c r="FE41" s="813">
        <v>8.7935323383084594</v>
      </c>
      <c r="FF41" s="813">
        <v>5.0249999999999995</v>
      </c>
      <c r="FG41" s="813">
        <v>50.5</v>
      </c>
      <c r="FH41" s="813">
        <v>10.049751243781095</v>
      </c>
      <c r="FI41" s="813">
        <v>0</v>
      </c>
      <c r="FJ41" s="813">
        <v>0</v>
      </c>
      <c r="FK41" s="813"/>
      <c r="FL41" s="813">
        <v>0</v>
      </c>
      <c r="FM41" s="813">
        <v>0</v>
      </c>
      <c r="FN41" s="813"/>
      <c r="FO41" s="813">
        <v>30.15</v>
      </c>
      <c r="FP41" s="813">
        <v>212.1</v>
      </c>
      <c r="FQ41" s="813">
        <v>7.0348258706467659</v>
      </c>
      <c r="FR41" s="813">
        <v>2.5124999999999997</v>
      </c>
      <c r="FS41" s="813">
        <v>20.2</v>
      </c>
      <c r="FT41" s="813">
        <v>8.0398009950248763</v>
      </c>
      <c r="FU41" s="813">
        <v>0</v>
      </c>
      <c r="FV41" s="813">
        <v>0</v>
      </c>
      <c r="FW41" s="813"/>
      <c r="FX41" s="813">
        <v>0</v>
      </c>
      <c r="FY41" s="813">
        <v>0</v>
      </c>
      <c r="FZ41" s="813"/>
      <c r="GA41" s="813">
        <v>0</v>
      </c>
      <c r="GB41" s="813">
        <v>0</v>
      </c>
      <c r="GC41" s="813"/>
      <c r="GD41" s="813">
        <v>18.089999999999996</v>
      </c>
      <c r="GE41" s="813">
        <v>238.15800000000002</v>
      </c>
      <c r="GF41" s="813">
        <v>13.165174129353238</v>
      </c>
      <c r="GG41" s="813">
        <f t="shared" si="12"/>
        <v>63.817499999999995</v>
      </c>
      <c r="GH41" s="813">
        <f t="shared" si="12"/>
        <v>591.65800000000002</v>
      </c>
      <c r="GI41" s="813">
        <f t="shared" si="13"/>
        <v>9.2710933521369547</v>
      </c>
      <c r="GJ41" s="813">
        <v>0</v>
      </c>
      <c r="GK41" s="813">
        <v>0</v>
      </c>
      <c r="GL41" s="813"/>
      <c r="GM41" s="813">
        <v>0</v>
      </c>
      <c r="GN41" s="813">
        <v>0</v>
      </c>
      <c r="GO41" s="813"/>
      <c r="GP41" s="813">
        <v>0</v>
      </c>
      <c r="GQ41" s="813">
        <v>0</v>
      </c>
      <c r="GR41" s="813"/>
      <c r="GS41" s="813">
        <v>0</v>
      </c>
      <c r="GT41" s="813">
        <v>0</v>
      </c>
      <c r="GU41" s="813"/>
      <c r="GV41" s="813">
        <v>0</v>
      </c>
      <c r="GW41" s="813">
        <v>0</v>
      </c>
      <c r="GX41" s="813"/>
      <c r="GY41" s="813">
        <v>0</v>
      </c>
      <c r="GZ41" s="813">
        <v>0</v>
      </c>
      <c r="HA41" s="813"/>
      <c r="HB41" s="813">
        <v>0</v>
      </c>
      <c r="HC41" s="813">
        <v>0</v>
      </c>
      <c r="HD41" s="813"/>
      <c r="HE41" s="813">
        <v>0</v>
      </c>
      <c r="HF41" s="813">
        <v>0</v>
      </c>
      <c r="HG41" s="813"/>
      <c r="HH41" s="813">
        <v>0</v>
      </c>
      <c r="HI41" s="813">
        <v>0</v>
      </c>
      <c r="HJ41" s="813"/>
      <c r="HK41" s="813">
        <v>0</v>
      </c>
      <c r="HL41" s="813">
        <v>0</v>
      </c>
      <c r="HM41" s="813"/>
      <c r="HN41" s="813">
        <f t="shared" si="14"/>
        <v>0</v>
      </c>
      <c r="HO41" s="813">
        <f t="shared" si="2"/>
        <v>0</v>
      </c>
      <c r="HP41" s="813"/>
      <c r="HQ41" s="813">
        <v>0</v>
      </c>
      <c r="HR41" s="813">
        <v>0</v>
      </c>
      <c r="HS41" s="813"/>
      <c r="HT41" s="813">
        <v>0</v>
      </c>
      <c r="HU41" s="813">
        <v>0</v>
      </c>
      <c r="HV41" s="813"/>
      <c r="HW41" s="813">
        <v>0</v>
      </c>
      <c r="HX41" s="813">
        <v>0</v>
      </c>
      <c r="HY41" s="813"/>
      <c r="HZ41" s="813">
        <v>0</v>
      </c>
      <c r="IA41" s="813">
        <v>0</v>
      </c>
      <c r="IB41" s="813"/>
      <c r="IC41" s="813">
        <v>0</v>
      </c>
      <c r="ID41" s="813">
        <v>0</v>
      </c>
      <c r="IE41" s="813"/>
      <c r="IF41" s="813">
        <v>0</v>
      </c>
      <c r="IG41" s="813">
        <v>0</v>
      </c>
      <c r="IH41" s="813"/>
      <c r="II41" s="813">
        <v>0</v>
      </c>
      <c r="IJ41" s="813">
        <v>0</v>
      </c>
      <c r="IK41" s="813"/>
      <c r="IL41" s="813">
        <v>5.0249999999999995</v>
      </c>
      <c r="IM41" s="813">
        <v>59.59</v>
      </c>
      <c r="IN41" s="813">
        <v>11.858706467661694</v>
      </c>
      <c r="IO41" s="813">
        <v>5.0249999999999995</v>
      </c>
      <c r="IP41" s="813">
        <v>30.3</v>
      </c>
      <c r="IQ41" s="813">
        <v>6.0298507462686572</v>
      </c>
      <c r="IR41" s="813">
        <f t="shared" si="16"/>
        <v>10.049999999999999</v>
      </c>
      <c r="IS41" s="813">
        <f t="shared" si="16"/>
        <v>89.89</v>
      </c>
      <c r="IT41" s="813">
        <f t="shared" si="17"/>
        <v>8.9442786069651756</v>
      </c>
      <c r="IU41" s="813">
        <f t="shared" si="19"/>
        <v>90.449999999999989</v>
      </c>
      <c r="IV41" s="813">
        <f t="shared" si="19"/>
        <v>862.84299999999996</v>
      </c>
      <c r="IW41" s="813">
        <f t="shared" si="18"/>
        <v>9.5394472084024322</v>
      </c>
    </row>
    <row r="42" spans="1:257" ht="15.75">
      <c r="A42" s="482">
        <v>39</v>
      </c>
      <c r="B42" s="483" t="s">
        <v>594</v>
      </c>
      <c r="C42" s="813">
        <v>19.094999999999999</v>
      </c>
      <c r="D42" s="813">
        <v>239.37</v>
      </c>
      <c r="E42" s="813">
        <v>12.535742340926944</v>
      </c>
      <c r="F42" s="813">
        <v>30.15</v>
      </c>
      <c r="G42" s="813">
        <v>212.1</v>
      </c>
      <c r="H42" s="813">
        <v>7.0348258706467659</v>
      </c>
      <c r="I42" s="813">
        <v>45.224999999999994</v>
      </c>
      <c r="J42" s="813">
        <v>1136.25</v>
      </c>
      <c r="K42" s="813">
        <v>25.124378109452739</v>
      </c>
      <c r="L42" s="813">
        <v>70.349999999999994</v>
      </c>
      <c r="M42" s="813">
        <v>1093.1129000000001</v>
      </c>
      <c r="N42" s="813">
        <v>15.538207533759776</v>
      </c>
      <c r="O42" s="813">
        <v>168.83999999999997</v>
      </c>
      <c r="P42" s="813">
        <v>3633.98</v>
      </c>
      <c r="Q42" s="813">
        <v>21.523217247097847</v>
      </c>
      <c r="R42" s="813">
        <v>82.41</v>
      </c>
      <c r="S42" s="813">
        <v>1325.1200000000001</v>
      </c>
      <c r="T42" s="813">
        <v>16.079601990049753</v>
      </c>
      <c r="U42" s="813">
        <v>121.60499999999999</v>
      </c>
      <c r="V42" s="813">
        <v>1307.95</v>
      </c>
      <c r="W42" s="813">
        <v>10.755725504707867</v>
      </c>
      <c r="X42" s="813">
        <v>108.53999999999999</v>
      </c>
      <c r="Y42" s="813">
        <v>1111</v>
      </c>
      <c r="Z42" s="813">
        <v>10.23585774829556</v>
      </c>
      <c r="AA42" s="813">
        <v>502.49999999999994</v>
      </c>
      <c r="AB42" s="813">
        <v>10100</v>
      </c>
      <c r="AC42" s="813">
        <v>20.099502487562191</v>
      </c>
      <c r="AD42" s="813">
        <v>188.43749999999997</v>
      </c>
      <c r="AE42" s="813">
        <v>3408.75</v>
      </c>
      <c r="AF42" s="813">
        <v>18.089552238805972</v>
      </c>
      <c r="AG42" s="813">
        <v>15.074999999999999</v>
      </c>
      <c r="AH42" s="813">
        <v>181.8</v>
      </c>
      <c r="AI42" s="813">
        <v>12.059701492537314</v>
      </c>
      <c r="AJ42" s="813">
        <v>0</v>
      </c>
      <c r="AK42" s="813">
        <v>0</v>
      </c>
      <c r="AL42" s="813"/>
      <c r="AM42" s="813">
        <v>40.199999999999996</v>
      </c>
      <c r="AN42" s="813">
        <v>808</v>
      </c>
      <c r="AO42" s="813">
        <v>20.099502487562191</v>
      </c>
      <c r="AP42" s="813">
        <v>15.074999999999999</v>
      </c>
      <c r="AQ42" s="813">
        <v>227.25</v>
      </c>
      <c r="AR42" s="813">
        <v>15.074626865671643</v>
      </c>
      <c r="AS42" s="813">
        <f t="shared" si="4"/>
        <v>1407.5025000000001</v>
      </c>
      <c r="AT42" s="813">
        <f t="shared" si="4"/>
        <v>24784.6829</v>
      </c>
      <c r="AU42" s="813">
        <f t="shared" si="5"/>
        <v>17.60897966433452</v>
      </c>
      <c r="AV42" s="813">
        <v>0</v>
      </c>
      <c r="AW42" s="813">
        <v>0</v>
      </c>
      <c r="AX42" s="813"/>
      <c r="AY42" s="813">
        <v>0</v>
      </c>
      <c r="AZ42" s="813">
        <v>0</v>
      </c>
      <c r="BA42" s="813"/>
      <c r="BB42" s="813">
        <v>0</v>
      </c>
      <c r="BC42" s="813">
        <v>0</v>
      </c>
      <c r="BD42" s="813"/>
      <c r="BE42" s="813">
        <v>0</v>
      </c>
      <c r="BF42" s="813">
        <v>0</v>
      </c>
      <c r="BG42" s="813"/>
      <c r="BH42" s="813">
        <v>0</v>
      </c>
      <c r="BI42" s="813">
        <v>0</v>
      </c>
      <c r="BJ42" s="813"/>
      <c r="BK42" s="813">
        <v>0</v>
      </c>
      <c r="BL42" s="813">
        <v>0</v>
      </c>
      <c r="BM42" s="813"/>
      <c r="BN42" s="813">
        <v>0</v>
      </c>
      <c r="BO42" s="813">
        <v>0</v>
      </c>
      <c r="BP42" s="813"/>
      <c r="BQ42" s="813">
        <v>0</v>
      </c>
      <c r="BR42" s="813">
        <v>0</v>
      </c>
      <c r="BS42" s="813"/>
      <c r="BT42" s="813">
        <f t="shared" si="6"/>
        <v>0</v>
      </c>
      <c r="BU42" s="813">
        <f t="shared" si="1"/>
        <v>0</v>
      </c>
      <c r="BV42" s="813"/>
      <c r="BW42" s="813">
        <v>65.324999999999989</v>
      </c>
      <c r="BX42" s="813">
        <v>984.75</v>
      </c>
      <c r="BY42" s="813">
        <v>15.074626865671645</v>
      </c>
      <c r="BZ42" s="813">
        <v>38.19</v>
      </c>
      <c r="CA42" s="813">
        <v>460.56</v>
      </c>
      <c r="CB42" s="813">
        <v>12.059701492537314</v>
      </c>
      <c r="CC42" s="813">
        <v>5.0249999999999995</v>
      </c>
      <c r="CD42" s="813">
        <v>56.56</v>
      </c>
      <c r="CE42" s="813">
        <v>11.255721393034827</v>
      </c>
      <c r="CF42" s="813">
        <v>41.627099999999999</v>
      </c>
      <c r="CG42" s="813">
        <v>557.05539999999996</v>
      </c>
      <c r="CH42" s="813">
        <v>13.38203718250851</v>
      </c>
      <c r="CI42" s="813">
        <v>5.0249999999999995</v>
      </c>
      <c r="CJ42" s="813">
        <v>40.4</v>
      </c>
      <c r="CK42" s="813">
        <v>8.0398009950248763</v>
      </c>
      <c r="CL42" s="813">
        <v>40.199999999999996</v>
      </c>
      <c r="CM42" s="813">
        <v>1010</v>
      </c>
      <c r="CN42" s="813">
        <v>25.124378109452739</v>
      </c>
      <c r="CO42" s="813">
        <v>12.059999999999999</v>
      </c>
      <c r="CP42" s="813">
        <v>224.22</v>
      </c>
      <c r="CQ42" s="813">
        <v>18.592039800995028</v>
      </c>
      <c r="CR42" s="813">
        <v>13.064999999999998</v>
      </c>
      <c r="CS42" s="813">
        <v>262.60000000000002</v>
      </c>
      <c r="CT42" s="813">
        <v>20.099502487562194</v>
      </c>
      <c r="CU42" s="813">
        <v>25.124999999999996</v>
      </c>
      <c r="CV42" s="813">
        <v>429.25</v>
      </c>
      <c r="CW42" s="813">
        <v>17.084577114427862</v>
      </c>
      <c r="CX42" s="813">
        <v>15.074999999999999</v>
      </c>
      <c r="CY42" s="813">
        <v>66.66</v>
      </c>
      <c r="CZ42" s="813">
        <v>4.4218905472636818</v>
      </c>
      <c r="DA42" s="813">
        <v>15.074999999999999</v>
      </c>
      <c r="DB42" s="813">
        <v>334.815</v>
      </c>
      <c r="DC42" s="813">
        <v>22.209950248756218</v>
      </c>
      <c r="DD42" s="813">
        <v>31.154999999999998</v>
      </c>
      <c r="DE42" s="813">
        <v>767.6</v>
      </c>
      <c r="DF42" s="813">
        <v>24.638099823463332</v>
      </c>
      <c r="DG42" s="813">
        <v>5.0249999999999995</v>
      </c>
      <c r="DH42" s="813">
        <v>60.6</v>
      </c>
      <c r="DI42" s="813">
        <v>12.059701492537314</v>
      </c>
      <c r="DJ42" s="813">
        <f t="shared" si="8"/>
        <v>311.97209999999995</v>
      </c>
      <c r="DK42" s="813">
        <f t="shared" si="8"/>
        <v>5255.0704000000005</v>
      </c>
      <c r="DL42" s="813">
        <f t="shared" si="9"/>
        <v>16.84468066214896</v>
      </c>
      <c r="DM42" s="813">
        <v>0</v>
      </c>
      <c r="DN42" s="813">
        <v>0</v>
      </c>
      <c r="DO42" s="813"/>
      <c r="DP42" s="813">
        <v>0</v>
      </c>
      <c r="DQ42" s="813">
        <v>0</v>
      </c>
      <c r="DR42" s="813"/>
      <c r="DS42" s="813">
        <v>2.0099999999999998</v>
      </c>
      <c r="DT42" s="813">
        <v>30.3</v>
      </c>
      <c r="DU42" s="813">
        <v>15.074626865671643</v>
      </c>
      <c r="DV42" s="813">
        <v>25.124999999999996</v>
      </c>
      <c r="DW42" s="813">
        <v>252.5</v>
      </c>
      <c r="DX42" s="813">
        <v>10.049751243781095</v>
      </c>
      <c r="DY42" s="813">
        <v>6.0299999999999994</v>
      </c>
      <c r="DZ42" s="813">
        <v>72.72</v>
      </c>
      <c r="EA42" s="813">
        <v>12.059701492537314</v>
      </c>
      <c r="EB42" s="813">
        <v>153.56399999999999</v>
      </c>
      <c r="EC42" s="813">
        <v>3086.56</v>
      </c>
      <c r="ED42" s="813">
        <v>20.099502487562191</v>
      </c>
      <c r="EE42" s="813">
        <v>24.119999999999997</v>
      </c>
      <c r="EF42" s="813">
        <v>323.95749999999998</v>
      </c>
      <c r="EG42" s="813">
        <v>13.431073797678277</v>
      </c>
      <c r="EH42" s="813">
        <v>16.079999999999998</v>
      </c>
      <c r="EI42" s="813">
        <v>307.04000000000002</v>
      </c>
      <c r="EJ42" s="813">
        <v>19.094527363184081</v>
      </c>
      <c r="EK42" s="813">
        <v>3.0149999999999997</v>
      </c>
      <c r="EL42" s="813">
        <v>30.3</v>
      </c>
      <c r="EM42" s="813">
        <v>10.049751243781095</v>
      </c>
      <c r="EN42" s="813">
        <v>24.923999999999999</v>
      </c>
      <c r="EO42" s="813">
        <v>195.94</v>
      </c>
      <c r="EP42" s="813">
        <v>7.8614989568287594</v>
      </c>
      <c r="EQ42" s="813">
        <v>0.75374999999999992</v>
      </c>
      <c r="ER42" s="813">
        <v>5.3025000000000002</v>
      </c>
      <c r="ES42" s="813">
        <v>7.0348258706467668</v>
      </c>
      <c r="ET42" s="813">
        <f t="shared" si="10"/>
        <v>255.62174999999996</v>
      </c>
      <c r="EU42" s="813">
        <f t="shared" si="10"/>
        <v>4304.619999999999</v>
      </c>
      <c r="EV42" s="813">
        <f t="shared" si="11"/>
        <v>16.83980334224298</v>
      </c>
      <c r="EW42" s="813">
        <v>6.0299999999999994</v>
      </c>
      <c r="EX42" s="813">
        <v>109.08</v>
      </c>
      <c r="EY42" s="813">
        <v>18.089552238805972</v>
      </c>
      <c r="EZ42" s="813">
        <v>0</v>
      </c>
      <c r="FA42" s="813">
        <v>0</v>
      </c>
      <c r="FB42" s="813"/>
      <c r="FC42" s="813">
        <v>3.0149999999999997</v>
      </c>
      <c r="FD42" s="813">
        <v>24.240000000000002</v>
      </c>
      <c r="FE42" s="813">
        <v>8.0398009950248763</v>
      </c>
      <c r="FF42" s="813">
        <v>0</v>
      </c>
      <c r="FG42" s="813">
        <v>0</v>
      </c>
      <c r="FH42" s="813"/>
      <c r="FI42" s="813">
        <v>1.5074999999999998</v>
      </c>
      <c r="FJ42" s="813">
        <v>15.15</v>
      </c>
      <c r="FK42" s="813">
        <v>10.049751243781095</v>
      </c>
      <c r="FL42" s="813">
        <v>17.084999999999997</v>
      </c>
      <c r="FM42" s="813">
        <v>154.53</v>
      </c>
      <c r="FN42" s="813">
        <v>9.0447761194029859</v>
      </c>
      <c r="FO42" s="813">
        <v>0</v>
      </c>
      <c r="FP42" s="813">
        <v>0</v>
      </c>
      <c r="FQ42" s="813"/>
      <c r="FR42" s="813">
        <v>0.75374999999999992</v>
      </c>
      <c r="FS42" s="813">
        <v>5.3025000000000002</v>
      </c>
      <c r="FT42" s="813">
        <v>7.0348258706467668</v>
      </c>
      <c r="FU42" s="813">
        <v>0</v>
      </c>
      <c r="FV42" s="813">
        <v>0</v>
      </c>
      <c r="FW42" s="813"/>
      <c r="FX42" s="813">
        <v>10.552499999999998</v>
      </c>
      <c r="FY42" s="813">
        <v>79.537499999999994</v>
      </c>
      <c r="FZ42" s="813">
        <v>7.5373134328358216</v>
      </c>
      <c r="GA42" s="813">
        <v>14.069999999999999</v>
      </c>
      <c r="GB42" s="813">
        <v>187.86</v>
      </c>
      <c r="GC42" s="813">
        <v>13.351812366737743</v>
      </c>
      <c r="GD42" s="813">
        <v>0</v>
      </c>
      <c r="GE42" s="813">
        <v>0</v>
      </c>
      <c r="GF42" s="813"/>
      <c r="GG42" s="813">
        <f t="shared" si="12"/>
        <v>53.013749999999995</v>
      </c>
      <c r="GH42" s="813">
        <f t="shared" si="12"/>
        <v>575.70000000000005</v>
      </c>
      <c r="GI42" s="813">
        <f t="shared" si="13"/>
        <v>10.859446841621279</v>
      </c>
      <c r="GJ42" s="813">
        <v>0.10049999999999999</v>
      </c>
      <c r="GK42" s="813">
        <v>0.20200000000000001</v>
      </c>
      <c r="GL42" s="813">
        <v>2.0099502487562191</v>
      </c>
      <c r="GM42" s="813">
        <v>0</v>
      </c>
      <c r="GN42" s="813">
        <v>0</v>
      </c>
      <c r="GO42" s="813"/>
      <c r="GP42" s="813">
        <v>0</v>
      </c>
      <c r="GQ42" s="813">
        <v>0</v>
      </c>
      <c r="GR42" s="813"/>
      <c r="GS42" s="813">
        <v>0</v>
      </c>
      <c r="GT42" s="813">
        <v>0</v>
      </c>
      <c r="GU42" s="813"/>
      <c r="GV42" s="813">
        <v>1.0049999999999999</v>
      </c>
      <c r="GW42" s="813">
        <v>34.340000000000003</v>
      </c>
      <c r="GX42" s="813">
        <v>34.169154228855732</v>
      </c>
      <c r="GY42" s="813">
        <v>20.099999999999998</v>
      </c>
      <c r="GZ42" s="813">
        <v>262.60000000000002</v>
      </c>
      <c r="HA42" s="813">
        <v>13.064676616915426</v>
      </c>
      <c r="HB42" s="813">
        <v>1.5074999999999998</v>
      </c>
      <c r="HC42" s="813">
        <v>15.15</v>
      </c>
      <c r="HD42" s="813">
        <v>10.049751243781095</v>
      </c>
      <c r="HE42" s="813">
        <v>3.0149999999999997</v>
      </c>
      <c r="HF42" s="813">
        <v>24.240000000000002</v>
      </c>
      <c r="HG42" s="813">
        <v>8.0398009950248763</v>
      </c>
      <c r="HH42" s="813">
        <v>0</v>
      </c>
      <c r="HI42" s="813">
        <v>0</v>
      </c>
      <c r="HJ42" s="813"/>
      <c r="HK42" s="813">
        <v>0</v>
      </c>
      <c r="HL42" s="813">
        <v>0</v>
      </c>
      <c r="HM42" s="813"/>
      <c r="HN42" s="813">
        <f t="shared" si="14"/>
        <v>25.727999999999998</v>
      </c>
      <c r="HO42" s="813">
        <f t="shared" si="2"/>
        <v>336.53200000000004</v>
      </c>
      <c r="HP42" s="813">
        <f t="shared" si="15"/>
        <v>13.080379353233834</v>
      </c>
      <c r="HQ42" s="813">
        <v>0.50249999999999995</v>
      </c>
      <c r="HR42" s="813">
        <v>6.0600000000000005</v>
      </c>
      <c r="HS42" s="813">
        <v>12.059701492537316</v>
      </c>
      <c r="HT42" s="813">
        <v>2.0099999999999998</v>
      </c>
      <c r="HU42" s="813">
        <v>21.21</v>
      </c>
      <c r="HV42" s="813">
        <v>10.55223880597015</v>
      </c>
      <c r="HW42" s="813">
        <v>3.0149999999999997</v>
      </c>
      <c r="HX42" s="813">
        <v>24.240000000000002</v>
      </c>
      <c r="HY42" s="813">
        <v>8.0398009950248763</v>
      </c>
      <c r="HZ42" s="813">
        <v>0.50249999999999995</v>
      </c>
      <c r="IA42" s="813">
        <v>17.170000000000002</v>
      </c>
      <c r="IB42" s="813">
        <v>34.169154228855732</v>
      </c>
      <c r="IC42" s="813">
        <v>1.0049999999999999</v>
      </c>
      <c r="ID42" s="813">
        <v>23.23</v>
      </c>
      <c r="IE42" s="813">
        <v>23.114427860696519</v>
      </c>
      <c r="IF42" s="813">
        <v>7.0349999999999993</v>
      </c>
      <c r="IG42" s="813">
        <v>56.56</v>
      </c>
      <c r="IH42" s="813">
        <v>8.0398009950248763</v>
      </c>
      <c r="II42" s="813">
        <v>2.0099999999999998</v>
      </c>
      <c r="IJ42" s="813">
        <v>16.16</v>
      </c>
      <c r="IK42" s="813">
        <v>8.0398009950248763</v>
      </c>
      <c r="IL42" s="813">
        <v>3.0149999999999997</v>
      </c>
      <c r="IM42" s="813">
        <v>65.650000000000006</v>
      </c>
      <c r="IN42" s="813">
        <v>21.774461028192377</v>
      </c>
      <c r="IO42" s="813">
        <v>2.0099999999999998</v>
      </c>
      <c r="IP42" s="813">
        <v>20.2</v>
      </c>
      <c r="IQ42" s="813">
        <v>10.049751243781095</v>
      </c>
      <c r="IR42" s="813">
        <f t="shared" si="16"/>
        <v>21.104999999999997</v>
      </c>
      <c r="IS42" s="813">
        <f t="shared" si="16"/>
        <v>250.48000000000002</v>
      </c>
      <c r="IT42" s="813">
        <f t="shared" si="17"/>
        <v>11.868277659322438</v>
      </c>
      <c r="IU42" s="813">
        <f t="shared" si="19"/>
        <v>2074.9431</v>
      </c>
      <c r="IV42" s="813">
        <f t="shared" si="19"/>
        <v>35507.085299999999</v>
      </c>
      <c r="IW42" s="813">
        <f t="shared" si="18"/>
        <v>17.112317585961755</v>
      </c>
    </row>
    <row r="43" spans="1:257" ht="15.75">
      <c r="A43" s="482">
        <v>40</v>
      </c>
      <c r="B43" s="483" t="s">
        <v>595</v>
      </c>
      <c r="C43" s="813">
        <v>0</v>
      </c>
      <c r="D43" s="813">
        <v>0</v>
      </c>
      <c r="E43" s="813"/>
      <c r="F43" s="813">
        <v>0</v>
      </c>
      <c r="G43" s="813">
        <v>0</v>
      </c>
      <c r="H43" s="813"/>
      <c r="I43" s="813">
        <v>0</v>
      </c>
      <c r="J43" s="813">
        <v>0</v>
      </c>
      <c r="K43" s="813"/>
      <c r="L43" s="813">
        <v>0</v>
      </c>
      <c r="M43" s="813">
        <v>0</v>
      </c>
      <c r="N43" s="813"/>
      <c r="O43" s="813">
        <v>0</v>
      </c>
      <c r="P43" s="813">
        <v>0</v>
      </c>
      <c r="Q43" s="813"/>
      <c r="R43" s="813">
        <v>0</v>
      </c>
      <c r="S43" s="813">
        <v>0</v>
      </c>
      <c r="T43" s="813"/>
      <c r="U43" s="813">
        <v>0</v>
      </c>
      <c r="V43" s="813">
        <v>0</v>
      </c>
      <c r="W43" s="813"/>
      <c r="X43" s="813">
        <v>0</v>
      </c>
      <c r="Y43" s="813">
        <v>0</v>
      </c>
      <c r="Z43" s="813"/>
      <c r="AA43" s="813">
        <v>0</v>
      </c>
      <c r="AB43" s="813">
        <v>0</v>
      </c>
      <c r="AC43" s="813"/>
      <c r="AD43" s="813">
        <v>0</v>
      </c>
      <c r="AE43" s="813">
        <v>0</v>
      </c>
      <c r="AF43" s="813"/>
      <c r="AG43" s="813">
        <v>7.0349999999999993</v>
      </c>
      <c r="AH43" s="813">
        <v>70.7</v>
      </c>
      <c r="AI43" s="813">
        <v>10.049751243781095</v>
      </c>
      <c r="AJ43" s="813">
        <v>0</v>
      </c>
      <c r="AK43" s="813">
        <v>0</v>
      </c>
      <c r="AL43" s="813"/>
      <c r="AM43" s="813">
        <v>100.49999999999999</v>
      </c>
      <c r="AN43" s="813">
        <v>2525</v>
      </c>
      <c r="AO43" s="813">
        <v>25.124378109452739</v>
      </c>
      <c r="AP43" s="813">
        <v>10.049999999999999</v>
      </c>
      <c r="AQ43" s="813">
        <v>151.5</v>
      </c>
      <c r="AR43" s="813">
        <v>15.074626865671643</v>
      </c>
      <c r="AS43" s="813">
        <f t="shared" si="4"/>
        <v>117.58499999999998</v>
      </c>
      <c r="AT43" s="813">
        <f t="shared" si="4"/>
        <v>2747.2</v>
      </c>
      <c r="AU43" s="813">
        <f t="shared" si="5"/>
        <v>23.363524259046649</v>
      </c>
      <c r="AV43" s="813">
        <v>2.0099999999999998</v>
      </c>
      <c r="AW43" s="813">
        <v>12.120000000000001</v>
      </c>
      <c r="AX43" s="813">
        <v>6.0298507462686581</v>
      </c>
      <c r="AY43" s="813">
        <v>42.209999999999994</v>
      </c>
      <c r="AZ43" s="813">
        <v>445.41</v>
      </c>
      <c r="BA43" s="813">
        <v>10.552238805970152</v>
      </c>
      <c r="BB43" s="813">
        <v>954.74999999999989</v>
      </c>
      <c r="BC43" s="813">
        <v>16983.150000000001</v>
      </c>
      <c r="BD43" s="813">
        <v>17.788059701492539</v>
      </c>
      <c r="BE43" s="813">
        <v>0</v>
      </c>
      <c r="BF43" s="813">
        <v>0</v>
      </c>
      <c r="BG43" s="813"/>
      <c r="BH43" s="813">
        <v>0</v>
      </c>
      <c r="BI43" s="813">
        <v>0</v>
      </c>
      <c r="BJ43" s="813"/>
      <c r="BK43" s="813">
        <v>23.114999999999998</v>
      </c>
      <c r="BL43" s="813">
        <v>278.76</v>
      </c>
      <c r="BM43" s="813">
        <v>12.059701492537314</v>
      </c>
      <c r="BN43" s="813">
        <v>15.074999999999999</v>
      </c>
      <c r="BO43" s="813">
        <v>323.2</v>
      </c>
      <c r="BP43" s="813">
        <v>21.439469320066337</v>
      </c>
      <c r="BQ43" s="813">
        <v>10.049999999999999</v>
      </c>
      <c r="BR43" s="813">
        <v>212.1</v>
      </c>
      <c r="BS43" s="813">
        <v>21.1044776119403</v>
      </c>
      <c r="BT43" s="813">
        <f t="shared" si="6"/>
        <v>1047.2099999999998</v>
      </c>
      <c r="BU43" s="813">
        <f t="shared" si="1"/>
        <v>18254.739999999998</v>
      </c>
      <c r="BV43" s="813">
        <f t="shared" si="7"/>
        <v>17.43178541075811</v>
      </c>
      <c r="BW43" s="813">
        <v>0</v>
      </c>
      <c r="BX43" s="813">
        <v>0</v>
      </c>
      <c r="BY43" s="813"/>
      <c r="BZ43" s="813">
        <v>0</v>
      </c>
      <c r="CA43" s="813">
        <v>0</v>
      </c>
      <c r="CB43" s="813"/>
      <c r="CC43" s="813">
        <v>0</v>
      </c>
      <c r="CD43" s="813">
        <v>0</v>
      </c>
      <c r="CE43" s="813"/>
      <c r="CF43" s="813">
        <v>0</v>
      </c>
      <c r="CG43" s="813">
        <v>0</v>
      </c>
      <c r="CH43" s="813"/>
      <c r="CI43" s="813">
        <v>0</v>
      </c>
      <c r="CJ43" s="813">
        <v>0</v>
      </c>
      <c r="CK43" s="813"/>
      <c r="CL43" s="813">
        <v>0</v>
      </c>
      <c r="CM43" s="813">
        <v>0</v>
      </c>
      <c r="CN43" s="813" t="e">
        <v>#DIV/0!</v>
      </c>
      <c r="CO43" s="813">
        <v>0</v>
      </c>
      <c r="CP43" s="813">
        <v>0</v>
      </c>
      <c r="CQ43" s="813"/>
      <c r="CR43" s="813">
        <v>0</v>
      </c>
      <c r="CS43" s="813">
        <v>0</v>
      </c>
      <c r="CT43" s="813"/>
      <c r="CU43" s="813">
        <v>0</v>
      </c>
      <c r="CV43" s="813">
        <v>0</v>
      </c>
      <c r="CW43" s="813"/>
      <c r="CX43" s="813">
        <v>1.0049999999999999</v>
      </c>
      <c r="CY43" s="813">
        <v>8.08</v>
      </c>
      <c r="CZ43" s="813">
        <v>8.0398009950248763</v>
      </c>
      <c r="DA43" s="813">
        <v>15.074999999999999</v>
      </c>
      <c r="DB43" s="813">
        <v>333.3</v>
      </c>
      <c r="DC43" s="813">
        <v>22.10945273631841</v>
      </c>
      <c r="DD43" s="813">
        <v>0</v>
      </c>
      <c r="DE43" s="813">
        <v>0</v>
      </c>
      <c r="DF43" s="813"/>
      <c r="DG43" s="813">
        <v>0</v>
      </c>
      <c r="DH43" s="813">
        <v>0</v>
      </c>
      <c r="DI43" s="813"/>
      <c r="DJ43" s="813">
        <f t="shared" si="8"/>
        <v>16.079999999999998</v>
      </c>
      <c r="DK43" s="813">
        <f t="shared" si="8"/>
        <v>341.38</v>
      </c>
      <c r="DL43" s="813">
        <f t="shared" si="9"/>
        <v>21.230099502487565</v>
      </c>
      <c r="DM43" s="813">
        <v>0</v>
      </c>
      <c r="DN43" s="813">
        <v>0</v>
      </c>
      <c r="DO43" s="813"/>
      <c r="DP43" s="813">
        <v>0</v>
      </c>
      <c r="DQ43" s="813">
        <v>0</v>
      </c>
      <c r="DR43" s="813"/>
      <c r="DS43" s="813">
        <v>1.0049999999999999</v>
      </c>
      <c r="DT43" s="813">
        <v>10.1</v>
      </c>
      <c r="DU43" s="813">
        <v>10.049751243781095</v>
      </c>
      <c r="DV43" s="813">
        <v>0</v>
      </c>
      <c r="DW43" s="813">
        <v>0</v>
      </c>
      <c r="DX43" s="813"/>
      <c r="DY43" s="813">
        <v>2.0099999999999998</v>
      </c>
      <c r="DZ43" s="813">
        <v>21.21</v>
      </c>
      <c r="EA43" s="813">
        <v>10.55223880597015</v>
      </c>
      <c r="EB43" s="813">
        <v>0</v>
      </c>
      <c r="EC43" s="813">
        <v>0</v>
      </c>
      <c r="ED43" s="813"/>
      <c r="EE43" s="813">
        <v>0</v>
      </c>
      <c r="EF43" s="813">
        <v>0</v>
      </c>
      <c r="EG43" s="813"/>
      <c r="EH43" s="813">
        <v>0</v>
      </c>
      <c r="EI43" s="813">
        <v>0</v>
      </c>
      <c r="EJ43" s="813"/>
      <c r="EK43" s="813">
        <v>0</v>
      </c>
      <c r="EL43" s="813">
        <v>0</v>
      </c>
      <c r="EM43" s="813"/>
      <c r="EN43" s="813">
        <v>0</v>
      </c>
      <c r="EO43" s="813">
        <v>0</v>
      </c>
      <c r="EP43" s="813"/>
      <c r="EQ43" s="813">
        <v>2.0099999999999998</v>
      </c>
      <c r="ER43" s="813">
        <v>20.2</v>
      </c>
      <c r="ES43" s="813">
        <v>10.049751243781095</v>
      </c>
      <c r="ET43" s="813">
        <f t="shared" si="10"/>
        <v>5.0249999999999995</v>
      </c>
      <c r="EU43" s="813">
        <f t="shared" si="10"/>
        <v>51.510000000000005</v>
      </c>
      <c r="EV43" s="813">
        <f t="shared" si="11"/>
        <v>10.250746268656718</v>
      </c>
      <c r="EW43" s="813">
        <v>0</v>
      </c>
      <c r="EX43" s="813">
        <v>0</v>
      </c>
      <c r="EY43" s="813"/>
      <c r="EZ43" s="813">
        <v>35.174999999999997</v>
      </c>
      <c r="FA43" s="813">
        <v>707</v>
      </c>
      <c r="FB43" s="813">
        <v>20.099502487562191</v>
      </c>
      <c r="FC43" s="813">
        <v>12.059999999999999</v>
      </c>
      <c r="FD43" s="813">
        <v>52.52</v>
      </c>
      <c r="FE43" s="813">
        <v>4.3548922056384747</v>
      </c>
      <c r="FF43" s="813">
        <v>10.049999999999999</v>
      </c>
      <c r="FG43" s="813">
        <v>161.6</v>
      </c>
      <c r="FH43" s="813">
        <v>16.079601990049753</v>
      </c>
      <c r="FI43" s="813">
        <v>0</v>
      </c>
      <c r="FJ43" s="813">
        <v>0</v>
      </c>
      <c r="FK43" s="813"/>
      <c r="FL43" s="813">
        <v>0</v>
      </c>
      <c r="FM43" s="813">
        <v>0</v>
      </c>
      <c r="FN43" s="813"/>
      <c r="FO43" s="813">
        <v>100.49999999999999</v>
      </c>
      <c r="FP43" s="813">
        <v>2272.5</v>
      </c>
      <c r="FQ43" s="813">
        <v>22.611940298507466</v>
      </c>
      <c r="FR43" s="813">
        <v>2.0099999999999998</v>
      </c>
      <c r="FS43" s="813">
        <v>20.2</v>
      </c>
      <c r="FT43" s="813">
        <v>10.049751243781095</v>
      </c>
      <c r="FU43" s="813">
        <v>0</v>
      </c>
      <c r="FV43" s="813">
        <v>0</v>
      </c>
      <c r="FW43" s="813"/>
      <c r="FX43" s="813">
        <v>0</v>
      </c>
      <c r="FY43" s="813">
        <v>0</v>
      </c>
      <c r="FZ43" s="813"/>
      <c r="GA43" s="813">
        <v>0</v>
      </c>
      <c r="GB43" s="813">
        <v>0</v>
      </c>
      <c r="GC43" s="813"/>
      <c r="GD43" s="813">
        <v>22.11</v>
      </c>
      <c r="GE43" s="813">
        <v>359.964</v>
      </c>
      <c r="GF43" s="813">
        <v>16.280597014925373</v>
      </c>
      <c r="GG43" s="813">
        <f t="shared" si="12"/>
        <v>181.90499999999997</v>
      </c>
      <c r="GH43" s="813">
        <f t="shared" si="12"/>
        <v>3573.7839999999997</v>
      </c>
      <c r="GI43" s="813">
        <f t="shared" si="13"/>
        <v>19.646430829279019</v>
      </c>
      <c r="GJ43" s="813">
        <v>0.20099999999999998</v>
      </c>
      <c r="GK43" s="813">
        <v>0.20200000000000001</v>
      </c>
      <c r="GL43" s="813">
        <v>1.0049751243781095</v>
      </c>
      <c r="GM43" s="813">
        <v>0</v>
      </c>
      <c r="GN43" s="813">
        <v>0</v>
      </c>
      <c r="GO43" s="813"/>
      <c r="GP43" s="813">
        <v>0</v>
      </c>
      <c r="GQ43" s="813">
        <v>0</v>
      </c>
      <c r="GR43" s="813"/>
      <c r="GS43" s="813">
        <v>0</v>
      </c>
      <c r="GT43" s="813">
        <v>0</v>
      </c>
      <c r="GU43" s="813"/>
      <c r="GV43" s="813">
        <v>0</v>
      </c>
      <c r="GW43" s="813">
        <v>0</v>
      </c>
      <c r="GX43" s="813"/>
      <c r="GY43" s="813">
        <v>0</v>
      </c>
      <c r="GZ43" s="813">
        <v>0</v>
      </c>
      <c r="HA43" s="813"/>
      <c r="HB43" s="813">
        <v>0</v>
      </c>
      <c r="HC43" s="813">
        <v>0</v>
      </c>
      <c r="HD43" s="813"/>
      <c r="HE43" s="813">
        <v>0</v>
      </c>
      <c r="HF43" s="813">
        <v>0</v>
      </c>
      <c r="HG43" s="813"/>
      <c r="HH43" s="813">
        <v>0</v>
      </c>
      <c r="HI43" s="813">
        <v>0</v>
      </c>
      <c r="HJ43" s="813"/>
      <c r="HK43" s="813">
        <v>0</v>
      </c>
      <c r="HL43" s="813">
        <v>0</v>
      </c>
      <c r="HM43" s="813"/>
      <c r="HN43" s="813">
        <f t="shared" si="14"/>
        <v>0.20099999999999998</v>
      </c>
      <c r="HO43" s="813">
        <f t="shared" si="2"/>
        <v>0.20200000000000001</v>
      </c>
      <c r="HP43" s="813">
        <f t="shared" si="15"/>
        <v>1.0049751243781095</v>
      </c>
      <c r="HQ43" s="813">
        <v>0</v>
      </c>
      <c r="HR43" s="813">
        <v>0</v>
      </c>
      <c r="HS43" s="813"/>
      <c r="HT43" s="813">
        <v>0</v>
      </c>
      <c r="HU43" s="813">
        <v>0</v>
      </c>
      <c r="HV43" s="813"/>
      <c r="HW43" s="813">
        <v>0</v>
      </c>
      <c r="HX43" s="813">
        <v>0</v>
      </c>
      <c r="HY43" s="813"/>
      <c r="HZ43" s="813">
        <v>0</v>
      </c>
      <c r="IA43" s="813">
        <v>0</v>
      </c>
      <c r="IB43" s="813"/>
      <c r="IC43" s="813">
        <v>0.10049999999999999</v>
      </c>
      <c r="ID43" s="813">
        <v>0.505</v>
      </c>
      <c r="IE43" s="813">
        <v>5.0248756218905477</v>
      </c>
      <c r="IF43" s="813">
        <v>0</v>
      </c>
      <c r="IG43" s="813">
        <v>0</v>
      </c>
      <c r="IH43" s="813"/>
      <c r="II43" s="813">
        <v>0</v>
      </c>
      <c r="IJ43" s="813">
        <v>0</v>
      </c>
      <c r="IK43" s="813"/>
      <c r="IL43" s="813">
        <v>241.2</v>
      </c>
      <c r="IM43" s="813">
        <v>3585.5</v>
      </c>
      <c r="IN43" s="813">
        <v>14.86525704809287</v>
      </c>
      <c r="IO43" s="813">
        <v>135.67499999999998</v>
      </c>
      <c r="IP43" s="813">
        <v>2181.6</v>
      </c>
      <c r="IQ43" s="813">
        <v>16.079601990049753</v>
      </c>
      <c r="IR43" s="813">
        <f t="shared" si="16"/>
        <v>376.97550000000001</v>
      </c>
      <c r="IS43" s="813">
        <f t="shared" si="16"/>
        <v>5767.6049999999996</v>
      </c>
      <c r="IT43" s="813">
        <f t="shared" si="17"/>
        <v>15.29968127902211</v>
      </c>
      <c r="IU43" s="813">
        <f t="shared" si="19"/>
        <v>1744.9814999999999</v>
      </c>
      <c r="IV43" s="813">
        <f t="shared" si="19"/>
        <v>30736.420999999998</v>
      </c>
      <c r="IW43" s="813">
        <f t="shared" si="18"/>
        <v>17.614181583013917</v>
      </c>
    </row>
    <row r="44" spans="1:257" ht="15.75">
      <c r="A44" s="482">
        <v>41</v>
      </c>
      <c r="B44" s="483" t="s">
        <v>596</v>
      </c>
      <c r="C44" s="813">
        <v>60.3</v>
      </c>
      <c r="D44" s="813">
        <v>727.2</v>
      </c>
      <c r="E44" s="813">
        <v>12.059701492537314</v>
      </c>
      <c r="F44" s="813">
        <v>10.049999999999999</v>
      </c>
      <c r="G44" s="813">
        <v>50.5</v>
      </c>
      <c r="H44" s="813">
        <v>5.0248756218905477</v>
      </c>
      <c r="I44" s="813">
        <v>0</v>
      </c>
      <c r="J44" s="813">
        <v>0</v>
      </c>
      <c r="K44" s="813"/>
      <c r="L44" s="813">
        <v>0</v>
      </c>
      <c r="M44" s="813">
        <v>0</v>
      </c>
      <c r="N44" s="813"/>
      <c r="O44" s="813">
        <v>0</v>
      </c>
      <c r="P44" s="813">
        <v>0</v>
      </c>
      <c r="Q44" s="813"/>
      <c r="R44" s="813">
        <v>0</v>
      </c>
      <c r="S44" s="813">
        <v>0</v>
      </c>
      <c r="T44" s="813"/>
      <c r="U44" s="813">
        <v>0</v>
      </c>
      <c r="V44" s="813">
        <v>0</v>
      </c>
      <c r="W44" s="813"/>
      <c r="X44" s="813">
        <v>3.0149999999999997</v>
      </c>
      <c r="Y44" s="813">
        <v>8.08</v>
      </c>
      <c r="Z44" s="813">
        <v>2.6799336650082921</v>
      </c>
      <c r="AA44" s="813">
        <v>200.99999999999997</v>
      </c>
      <c r="AB44" s="813">
        <v>1010</v>
      </c>
      <c r="AC44" s="813">
        <v>5.0248756218905477</v>
      </c>
      <c r="AD44" s="813">
        <v>0</v>
      </c>
      <c r="AE44" s="813">
        <v>0</v>
      </c>
      <c r="AF44" s="813"/>
      <c r="AG44" s="813">
        <v>10.049999999999999</v>
      </c>
      <c r="AH44" s="813">
        <v>101</v>
      </c>
      <c r="AI44" s="813">
        <v>10.049751243781095</v>
      </c>
      <c r="AJ44" s="813">
        <v>0</v>
      </c>
      <c r="AK44" s="813">
        <v>0</v>
      </c>
      <c r="AL44" s="813"/>
      <c r="AM44" s="813">
        <v>50.249999999999993</v>
      </c>
      <c r="AN44" s="813">
        <v>1262.5</v>
      </c>
      <c r="AO44" s="813">
        <v>25.124378109452739</v>
      </c>
      <c r="AP44" s="813">
        <v>40.199999999999996</v>
      </c>
      <c r="AQ44" s="813">
        <v>484.8</v>
      </c>
      <c r="AR44" s="813">
        <v>12.059701492537314</v>
      </c>
      <c r="AS44" s="813">
        <f t="shared" si="4"/>
        <v>374.86499999999995</v>
      </c>
      <c r="AT44" s="813">
        <f t="shared" si="4"/>
        <v>3644.0800000000004</v>
      </c>
      <c r="AU44" s="813">
        <f t="shared" si="5"/>
        <v>9.7210462433142624</v>
      </c>
      <c r="AV44" s="813">
        <v>21.104999999999997</v>
      </c>
      <c r="AW44" s="813">
        <v>212.1</v>
      </c>
      <c r="AX44" s="813">
        <v>10.049751243781095</v>
      </c>
      <c r="AY44" s="813">
        <v>20.099999999999998</v>
      </c>
      <c r="AZ44" s="813">
        <v>181.8</v>
      </c>
      <c r="BA44" s="813">
        <v>9.0447761194029859</v>
      </c>
      <c r="BB44" s="813">
        <v>0</v>
      </c>
      <c r="BC44" s="813">
        <v>0</v>
      </c>
      <c r="BD44" s="813"/>
      <c r="BE44" s="813">
        <v>0</v>
      </c>
      <c r="BF44" s="813">
        <v>0</v>
      </c>
      <c r="BG44" s="813"/>
      <c r="BH44" s="813">
        <v>200.99999999999997</v>
      </c>
      <c r="BI44" s="813">
        <v>2020</v>
      </c>
      <c r="BJ44" s="813">
        <v>10.049751243781095</v>
      </c>
      <c r="BK44" s="813">
        <v>0</v>
      </c>
      <c r="BL44" s="813">
        <v>0</v>
      </c>
      <c r="BM44" s="813"/>
      <c r="BN44" s="813">
        <v>0</v>
      </c>
      <c r="BO44" s="813">
        <v>0</v>
      </c>
      <c r="BP44" s="813"/>
      <c r="BQ44" s="813">
        <v>2.0099999999999998</v>
      </c>
      <c r="BR44" s="813">
        <v>40.4</v>
      </c>
      <c r="BS44" s="813">
        <v>20.099502487562191</v>
      </c>
      <c r="BT44" s="813">
        <f t="shared" si="6"/>
        <v>244.21499999999997</v>
      </c>
      <c r="BU44" s="813">
        <f t="shared" si="1"/>
        <v>2454.3000000000002</v>
      </c>
      <c r="BV44" s="813">
        <f t="shared" si="7"/>
        <v>10.049751243781097</v>
      </c>
      <c r="BW44" s="813">
        <v>0</v>
      </c>
      <c r="BX44" s="813">
        <v>0</v>
      </c>
      <c r="BY44" s="813"/>
      <c r="BZ44" s="813">
        <v>1.0049999999999999</v>
      </c>
      <c r="CA44" s="813">
        <v>11.11</v>
      </c>
      <c r="CB44" s="813">
        <v>11.054726368159205</v>
      </c>
      <c r="CC44" s="813">
        <v>6.0299999999999994</v>
      </c>
      <c r="CD44" s="813">
        <v>18.18</v>
      </c>
      <c r="CE44" s="813">
        <v>3.0149253731343286</v>
      </c>
      <c r="CF44" s="813">
        <v>0</v>
      </c>
      <c r="CG44" s="813">
        <v>0</v>
      </c>
      <c r="CH44" s="813"/>
      <c r="CI44" s="813">
        <v>0</v>
      </c>
      <c r="CJ44" s="813">
        <v>0</v>
      </c>
      <c r="CK44" s="813"/>
      <c r="CL44" s="813">
        <v>25.124999999999996</v>
      </c>
      <c r="CM44" s="813">
        <v>555.5</v>
      </c>
      <c r="CN44" s="813">
        <v>22.10945273631841</v>
      </c>
      <c r="CO44" s="813">
        <v>0</v>
      </c>
      <c r="CP44" s="813">
        <v>0</v>
      </c>
      <c r="CQ44" s="813"/>
      <c r="CR44" s="813">
        <v>0</v>
      </c>
      <c r="CS44" s="813">
        <v>0</v>
      </c>
      <c r="CT44" s="813"/>
      <c r="CU44" s="813">
        <v>15.074999999999999</v>
      </c>
      <c r="CV44" s="813">
        <v>227.25</v>
      </c>
      <c r="CW44" s="813">
        <v>15.074626865671643</v>
      </c>
      <c r="CX44" s="813">
        <v>2.0099999999999998</v>
      </c>
      <c r="CY44" s="813">
        <v>18.18</v>
      </c>
      <c r="CZ44" s="813">
        <v>9.0447761194029859</v>
      </c>
      <c r="DA44" s="813">
        <v>0</v>
      </c>
      <c r="DB44" s="813">
        <v>0</v>
      </c>
      <c r="DC44" s="813"/>
      <c r="DD44" s="813">
        <v>0</v>
      </c>
      <c r="DE44" s="813">
        <v>0</v>
      </c>
      <c r="DF44" s="813"/>
      <c r="DG44" s="813">
        <v>47.234999999999992</v>
      </c>
      <c r="DH44" s="813">
        <v>427.23</v>
      </c>
      <c r="DI44" s="813">
        <v>9.0447761194029876</v>
      </c>
      <c r="DJ44" s="813">
        <f t="shared" si="8"/>
        <v>96.47999999999999</v>
      </c>
      <c r="DK44" s="813">
        <f t="shared" si="8"/>
        <v>1257.4499999999998</v>
      </c>
      <c r="DL44" s="813">
        <f t="shared" si="9"/>
        <v>13.033271144278606</v>
      </c>
      <c r="DM44" s="813">
        <v>0</v>
      </c>
      <c r="DN44" s="813">
        <v>0</v>
      </c>
      <c r="DO44" s="813"/>
      <c r="DP44" s="813">
        <v>0</v>
      </c>
      <c r="DQ44" s="813">
        <v>0</v>
      </c>
      <c r="DR44" s="813"/>
      <c r="DS44" s="813">
        <v>0</v>
      </c>
      <c r="DT44" s="813">
        <v>0</v>
      </c>
      <c r="DU44" s="813"/>
      <c r="DV44" s="813">
        <v>160.79999999999998</v>
      </c>
      <c r="DW44" s="813">
        <v>1323.605</v>
      </c>
      <c r="DX44" s="813">
        <v>8.2313743781094537</v>
      </c>
      <c r="DY44" s="813">
        <v>0</v>
      </c>
      <c r="DZ44" s="813">
        <v>0</v>
      </c>
      <c r="EA44" s="813"/>
      <c r="EB44" s="813">
        <v>0</v>
      </c>
      <c r="EC44" s="813">
        <v>0</v>
      </c>
      <c r="ED44" s="813"/>
      <c r="EE44" s="813">
        <v>7.0349999999999993</v>
      </c>
      <c r="EF44" s="813">
        <v>65.9833</v>
      </c>
      <c r="EG44" s="813">
        <v>9.3792892679459854</v>
      </c>
      <c r="EH44" s="813">
        <v>0</v>
      </c>
      <c r="EI44" s="813">
        <v>0</v>
      </c>
      <c r="EJ44" s="813"/>
      <c r="EK44" s="813">
        <v>0</v>
      </c>
      <c r="EL44" s="813">
        <v>0</v>
      </c>
      <c r="EM44" s="813"/>
      <c r="EN44" s="813">
        <v>7.5374999999999996</v>
      </c>
      <c r="EO44" s="813">
        <v>75.548000000000002</v>
      </c>
      <c r="EP44" s="813">
        <v>10.022951907131013</v>
      </c>
      <c r="EQ44" s="813">
        <v>1.0049999999999999</v>
      </c>
      <c r="ER44" s="813">
        <v>6.0600000000000005</v>
      </c>
      <c r="ES44" s="813">
        <v>6.0298507462686581</v>
      </c>
      <c r="ET44" s="813">
        <f t="shared" si="10"/>
        <v>176.37749999999997</v>
      </c>
      <c r="EU44" s="813">
        <f t="shared" si="10"/>
        <v>1471.1963000000001</v>
      </c>
      <c r="EV44" s="813">
        <f t="shared" si="11"/>
        <v>8.3411790052586099</v>
      </c>
      <c r="EW44" s="813">
        <v>0</v>
      </c>
      <c r="EX44" s="813">
        <v>0</v>
      </c>
      <c r="EY44" s="813"/>
      <c r="EZ44" s="813">
        <v>40.199999999999996</v>
      </c>
      <c r="FA44" s="813">
        <v>808</v>
      </c>
      <c r="FB44" s="813">
        <v>20.099502487562191</v>
      </c>
      <c r="FC44" s="813">
        <v>9.0449999999999982</v>
      </c>
      <c r="FD44" s="813">
        <v>45.45</v>
      </c>
      <c r="FE44" s="813">
        <v>5.0248756218905486</v>
      </c>
      <c r="FF44" s="813">
        <v>0</v>
      </c>
      <c r="FG44" s="813">
        <v>0</v>
      </c>
      <c r="FH44" s="813"/>
      <c r="FI44" s="813">
        <v>0</v>
      </c>
      <c r="FJ44" s="813">
        <v>0</v>
      </c>
      <c r="FK44" s="813"/>
      <c r="FL44" s="813">
        <v>0</v>
      </c>
      <c r="FM44" s="813">
        <v>0</v>
      </c>
      <c r="FN44" s="813"/>
      <c r="FO44" s="813">
        <v>12.059999999999999</v>
      </c>
      <c r="FP44" s="813">
        <v>151.5</v>
      </c>
      <c r="FQ44" s="813">
        <v>12.562189054726369</v>
      </c>
      <c r="FR44" s="813">
        <v>1.0049999999999999</v>
      </c>
      <c r="FS44" s="813">
        <v>6.0600000000000005</v>
      </c>
      <c r="FT44" s="813">
        <v>6.0298507462686581</v>
      </c>
      <c r="FU44" s="813">
        <v>0</v>
      </c>
      <c r="FV44" s="813">
        <v>0</v>
      </c>
      <c r="FW44" s="813"/>
      <c r="FX44" s="813">
        <v>0</v>
      </c>
      <c r="FY44" s="813">
        <v>0</v>
      </c>
      <c r="FZ44" s="813"/>
      <c r="GA44" s="813">
        <v>0</v>
      </c>
      <c r="GB44" s="813">
        <v>0</v>
      </c>
      <c r="GC44" s="813"/>
      <c r="GD44" s="813">
        <v>0</v>
      </c>
      <c r="GE44" s="813">
        <v>0</v>
      </c>
      <c r="GF44" s="813"/>
      <c r="GG44" s="813">
        <f t="shared" si="12"/>
        <v>62.309999999999995</v>
      </c>
      <c r="GH44" s="813">
        <f t="shared" si="12"/>
        <v>1011.01</v>
      </c>
      <c r="GI44" s="813">
        <f t="shared" si="13"/>
        <v>16.225485475846575</v>
      </c>
      <c r="GJ44" s="813">
        <v>0</v>
      </c>
      <c r="GK44" s="813">
        <v>0</v>
      </c>
      <c r="GL44" s="813"/>
      <c r="GM44" s="813">
        <v>9.0449999999999982</v>
      </c>
      <c r="GN44" s="813">
        <v>31.815000000000001</v>
      </c>
      <c r="GO44" s="813">
        <v>3.5174129353233838</v>
      </c>
      <c r="GP44" s="813">
        <v>2.0099999999999998</v>
      </c>
      <c r="GQ44" s="813">
        <v>20.2</v>
      </c>
      <c r="GR44" s="813">
        <v>10.049751243781095</v>
      </c>
      <c r="GS44" s="813">
        <v>0</v>
      </c>
      <c r="GT44" s="813">
        <v>0</v>
      </c>
      <c r="GU44" s="813"/>
      <c r="GV44" s="813">
        <v>0</v>
      </c>
      <c r="GW44" s="813">
        <v>0</v>
      </c>
      <c r="GX44" s="813"/>
      <c r="GY44" s="813">
        <v>5.0249999999999995</v>
      </c>
      <c r="GZ44" s="813">
        <v>60.6</v>
      </c>
      <c r="HA44" s="813">
        <v>12.059701492537314</v>
      </c>
      <c r="HB44" s="813">
        <v>0</v>
      </c>
      <c r="HC44" s="813">
        <v>0</v>
      </c>
      <c r="HD44" s="813"/>
      <c r="HE44" s="813">
        <v>8.0399999999999991</v>
      </c>
      <c r="HF44" s="813">
        <v>65.650000000000006</v>
      </c>
      <c r="HG44" s="813">
        <v>8.1654228855721414</v>
      </c>
      <c r="HH44" s="813">
        <v>0</v>
      </c>
      <c r="HI44" s="813">
        <v>0</v>
      </c>
      <c r="HJ44" s="813"/>
      <c r="HK44" s="813">
        <v>0</v>
      </c>
      <c r="HL44" s="813">
        <v>0</v>
      </c>
      <c r="HM44" s="813"/>
      <c r="HN44" s="813">
        <f t="shared" si="14"/>
        <v>24.119999999999997</v>
      </c>
      <c r="HO44" s="813">
        <f t="shared" si="2"/>
        <v>178.26500000000001</v>
      </c>
      <c r="HP44" s="813">
        <f t="shared" si="15"/>
        <v>7.3907545605306817</v>
      </c>
      <c r="HQ44" s="813">
        <v>4.0199999999999996</v>
      </c>
      <c r="HR44" s="813">
        <v>35.35</v>
      </c>
      <c r="HS44" s="813">
        <v>8.7935323383084594</v>
      </c>
      <c r="HT44" s="813">
        <v>7.0349999999999993</v>
      </c>
      <c r="HU44" s="813">
        <v>70.7</v>
      </c>
      <c r="HV44" s="813">
        <v>10.049751243781095</v>
      </c>
      <c r="HW44" s="813">
        <v>5.0249999999999995</v>
      </c>
      <c r="HX44" s="813">
        <v>46.46</v>
      </c>
      <c r="HY44" s="813">
        <v>9.2457711442786081</v>
      </c>
      <c r="HZ44" s="813">
        <v>1.0049999999999999</v>
      </c>
      <c r="IA44" s="813">
        <v>22.725000000000001</v>
      </c>
      <c r="IB44" s="813">
        <v>22.611940298507466</v>
      </c>
      <c r="IC44" s="813">
        <v>50.249999999999993</v>
      </c>
      <c r="ID44" s="813">
        <v>303</v>
      </c>
      <c r="IE44" s="813">
        <v>6.0298507462686572</v>
      </c>
      <c r="IF44" s="813">
        <v>25.124999999999996</v>
      </c>
      <c r="IG44" s="813">
        <v>277.75</v>
      </c>
      <c r="IH44" s="813">
        <v>11.054726368159205</v>
      </c>
      <c r="II44" s="813">
        <v>15.074999999999999</v>
      </c>
      <c r="IJ44" s="813">
        <v>75.75</v>
      </c>
      <c r="IK44" s="813">
        <v>5.0248756218905477</v>
      </c>
      <c r="IL44" s="813">
        <v>0</v>
      </c>
      <c r="IM44" s="813">
        <v>0</v>
      </c>
      <c r="IN44" s="813"/>
      <c r="IO44" s="813">
        <v>30.15</v>
      </c>
      <c r="IP44" s="813">
        <v>303</v>
      </c>
      <c r="IQ44" s="813">
        <v>10.049751243781095</v>
      </c>
      <c r="IR44" s="813">
        <f t="shared" si="16"/>
        <v>137.685</v>
      </c>
      <c r="IS44" s="813">
        <f t="shared" si="16"/>
        <v>1134.7350000000001</v>
      </c>
      <c r="IT44" s="813">
        <f t="shared" si="17"/>
        <v>8.2415295783854461</v>
      </c>
      <c r="IU44" s="813">
        <f t="shared" si="19"/>
        <v>1116.0524999999998</v>
      </c>
      <c r="IV44" s="813">
        <f t="shared" si="19"/>
        <v>11151.036300000002</v>
      </c>
      <c r="IW44" s="813">
        <f t="shared" si="18"/>
        <v>9.9914979806057538</v>
      </c>
    </row>
    <row r="45" spans="1:257" ht="15.75">
      <c r="A45" s="482">
        <v>42</v>
      </c>
      <c r="B45" s="483" t="s">
        <v>597</v>
      </c>
      <c r="C45" s="813">
        <v>0.50249999999999995</v>
      </c>
      <c r="D45" s="813">
        <v>5.05</v>
      </c>
      <c r="E45" s="813">
        <v>10.049751243781095</v>
      </c>
      <c r="F45" s="813">
        <v>0</v>
      </c>
      <c r="G45" s="813">
        <v>0</v>
      </c>
      <c r="H45" s="813"/>
      <c r="I45" s="813">
        <v>0</v>
      </c>
      <c r="J45" s="813">
        <v>0</v>
      </c>
      <c r="K45" s="813"/>
      <c r="L45" s="813">
        <v>0</v>
      </c>
      <c r="M45" s="813">
        <v>0</v>
      </c>
      <c r="N45" s="813"/>
      <c r="O45" s="813">
        <v>0</v>
      </c>
      <c r="P45" s="813">
        <v>0</v>
      </c>
      <c r="Q45" s="813"/>
      <c r="R45" s="813">
        <v>0</v>
      </c>
      <c r="S45" s="813">
        <v>0</v>
      </c>
      <c r="T45" s="813"/>
      <c r="U45" s="813">
        <v>8.0399999999999991</v>
      </c>
      <c r="V45" s="813">
        <v>35.35</v>
      </c>
      <c r="W45" s="813">
        <v>4.3967661691542297</v>
      </c>
      <c r="X45" s="813">
        <v>1.0049999999999999</v>
      </c>
      <c r="Y45" s="813">
        <v>2.02</v>
      </c>
      <c r="Z45" s="813">
        <v>2.0099502487562191</v>
      </c>
      <c r="AA45" s="813">
        <v>5.0249999999999995</v>
      </c>
      <c r="AB45" s="813">
        <v>15.15</v>
      </c>
      <c r="AC45" s="813">
        <v>3.0149253731343286</v>
      </c>
      <c r="AD45" s="813">
        <v>0</v>
      </c>
      <c r="AE45" s="813">
        <v>0</v>
      </c>
      <c r="AF45" s="813"/>
      <c r="AG45" s="813">
        <v>5.0249999999999995</v>
      </c>
      <c r="AH45" s="813">
        <v>20.2</v>
      </c>
      <c r="AI45" s="813">
        <v>4.0199004975124382</v>
      </c>
      <c r="AJ45" s="813">
        <v>0</v>
      </c>
      <c r="AK45" s="813">
        <v>0</v>
      </c>
      <c r="AL45" s="813"/>
      <c r="AM45" s="813">
        <v>0</v>
      </c>
      <c r="AN45" s="813">
        <v>0</v>
      </c>
      <c r="AO45" s="813"/>
      <c r="AP45" s="813">
        <v>10.049999999999999</v>
      </c>
      <c r="AQ45" s="813">
        <v>80.8</v>
      </c>
      <c r="AR45" s="813">
        <v>8.0398009950248763</v>
      </c>
      <c r="AS45" s="813">
        <f t="shared" si="4"/>
        <v>29.647499999999994</v>
      </c>
      <c r="AT45" s="813">
        <f t="shared" si="4"/>
        <v>158.57</v>
      </c>
      <c r="AU45" s="813">
        <f t="shared" si="5"/>
        <v>5.3485116788936677</v>
      </c>
      <c r="AV45" s="813">
        <v>25.124999999999996</v>
      </c>
      <c r="AW45" s="813">
        <v>75.75</v>
      </c>
      <c r="AX45" s="813">
        <v>3.0149253731343286</v>
      </c>
      <c r="AY45" s="813">
        <v>10.049999999999999</v>
      </c>
      <c r="AZ45" s="813">
        <v>71.709999999999994</v>
      </c>
      <c r="BA45" s="813">
        <v>7.135323383084577</v>
      </c>
      <c r="BB45" s="813">
        <v>12.059999999999999</v>
      </c>
      <c r="BC45" s="813">
        <v>1296.0623000000001</v>
      </c>
      <c r="BD45" s="813">
        <v>107.46785240464347</v>
      </c>
      <c r="BE45" s="813">
        <v>0</v>
      </c>
      <c r="BF45" s="813">
        <v>0</v>
      </c>
      <c r="BG45" s="813"/>
      <c r="BH45" s="813">
        <v>0</v>
      </c>
      <c r="BI45" s="813">
        <v>0</v>
      </c>
      <c r="BJ45" s="813"/>
      <c r="BK45" s="813">
        <v>0</v>
      </c>
      <c r="BL45" s="813">
        <v>0</v>
      </c>
      <c r="BM45" s="813"/>
      <c r="BN45" s="813">
        <v>18.089999999999996</v>
      </c>
      <c r="BO45" s="813">
        <v>72.72</v>
      </c>
      <c r="BP45" s="813">
        <v>4.0199004975124382</v>
      </c>
      <c r="BQ45" s="813">
        <v>17.084999999999997</v>
      </c>
      <c r="BR45" s="813">
        <v>171.7</v>
      </c>
      <c r="BS45" s="813">
        <v>10.049751243781095</v>
      </c>
      <c r="BT45" s="813">
        <f t="shared" si="6"/>
        <v>82.409999999999982</v>
      </c>
      <c r="BU45" s="813">
        <f t="shared" si="1"/>
        <v>1687.9423000000002</v>
      </c>
      <c r="BV45" s="813">
        <f t="shared" si="7"/>
        <v>20.48225094041986</v>
      </c>
      <c r="BW45" s="813">
        <v>0</v>
      </c>
      <c r="BX45" s="813">
        <v>0</v>
      </c>
      <c r="BY45" s="813"/>
      <c r="BZ45" s="813">
        <v>0</v>
      </c>
      <c r="CA45" s="813">
        <v>0</v>
      </c>
      <c r="CB45" s="813"/>
      <c r="CC45" s="813">
        <v>0</v>
      </c>
      <c r="CD45" s="813">
        <v>0</v>
      </c>
      <c r="CE45" s="813"/>
      <c r="CF45" s="813">
        <v>1.09545</v>
      </c>
      <c r="CG45" s="813">
        <v>3.3027000000000002</v>
      </c>
      <c r="CH45" s="813">
        <v>3.0149253731343286</v>
      </c>
      <c r="CI45" s="813">
        <v>0</v>
      </c>
      <c r="CJ45" s="813">
        <v>0</v>
      </c>
      <c r="CK45" s="813"/>
      <c r="CL45" s="813">
        <v>0</v>
      </c>
      <c r="CM45" s="813">
        <v>0</v>
      </c>
      <c r="CN45" s="813" t="e">
        <v>#DIV/0!</v>
      </c>
      <c r="CO45" s="813">
        <v>0</v>
      </c>
      <c r="CP45" s="813">
        <v>0</v>
      </c>
      <c r="CQ45" s="813"/>
      <c r="CR45" s="813">
        <v>0</v>
      </c>
      <c r="CS45" s="813">
        <v>0</v>
      </c>
      <c r="CT45" s="813"/>
      <c r="CU45" s="813">
        <v>0</v>
      </c>
      <c r="CV45" s="813">
        <v>0</v>
      </c>
      <c r="CW45" s="813"/>
      <c r="CX45" s="813">
        <v>0</v>
      </c>
      <c r="CY45" s="813">
        <v>0</v>
      </c>
      <c r="CZ45" s="813"/>
      <c r="DA45" s="813">
        <v>0</v>
      </c>
      <c r="DB45" s="813">
        <v>0</v>
      </c>
      <c r="DC45" s="813"/>
      <c r="DD45" s="813">
        <v>0</v>
      </c>
      <c r="DE45" s="813">
        <v>0</v>
      </c>
      <c r="DF45" s="813"/>
      <c r="DG45" s="813">
        <v>0</v>
      </c>
      <c r="DH45" s="813">
        <v>0</v>
      </c>
      <c r="DI45" s="813"/>
      <c r="DJ45" s="813">
        <f t="shared" si="8"/>
        <v>1.09545</v>
      </c>
      <c r="DK45" s="813">
        <f t="shared" si="8"/>
        <v>3.3027000000000002</v>
      </c>
      <c r="DL45" s="813">
        <f t="shared" si="9"/>
        <v>3.0149253731343286</v>
      </c>
      <c r="DM45" s="813">
        <v>0</v>
      </c>
      <c r="DN45" s="813">
        <v>0</v>
      </c>
      <c r="DO45" s="813"/>
      <c r="DP45" s="813">
        <v>0</v>
      </c>
      <c r="DQ45" s="813">
        <v>0</v>
      </c>
      <c r="DR45" s="813"/>
      <c r="DS45" s="813">
        <v>0</v>
      </c>
      <c r="DT45" s="813">
        <v>0</v>
      </c>
      <c r="DU45" s="813"/>
      <c r="DV45" s="813">
        <v>0</v>
      </c>
      <c r="DW45" s="813">
        <v>0</v>
      </c>
      <c r="DX45" s="813"/>
      <c r="DY45" s="813">
        <v>0</v>
      </c>
      <c r="DZ45" s="813">
        <v>0</v>
      </c>
      <c r="EA45" s="813"/>
      <c r="EB45" s="813">
        <v>0</v>
      </c>
      <c r="EC45" s="813">
        <v>0</v>
      </c>
      <c r="ED45" s="813"/>
      <c r="EE45" s="813">
        <v>0</v>
      </c>
      <c r="EF45" s="813">
        <v>0</v>
      </c>
      <c r="EG45" s="813"/>
      <c r="EH45" s="813">
        <v>0</v>
      </c>
      <c r="EI45" s="813">
        <v>0</v>
      </c>
      <c r="EJ45" s="813"/>
      <c r="EK45" s="813">
        <v>0</v>
      </c>
      <c r="EL45" s="813">
        <v>0</v>
      </c>
      <c r="EM45" s="813"/>
      <c r="EN45" s="813">
        <v>0</v>
      </c>
      <c r="EO45" s="813">
        <v>0</v>
      </c>
      <c r="EP45" s="813"/>
      <c r="EQ45" s="813">
        <v>0.10049999999999999</v>
      </c>
      <c r="ER45" s="813">
        <v>0.60599999999999998</v>
      </c>
      <c r="ES45" s="813">
        <v>6.0298507462686572</v>
      </c>
      <c r="ET45" s="813">
        <f t="shared" si="10"/>
        <v>0.10049999999999999</v>
      </c>
      <c r="EU45" s="813">
        <f t="shared" si="10"/>
        <v>0.60599999999999998</v>
      </c>
      <c r="EV45" s="813">
        <f t="shared" si="11"/>
        <v>6.0298507462686572</v>
      </c>
      <c r="EW45" s="813">
        <v>0</v>
      </c>
      <c r="EX45" s="813">
        <v>0</v>
      </c>
      <c r="EY45" s="813"/>
      <c r="EZ45" s="813">
        <v>0</v>
      </c>
      <c r="FA45" s="813">
        <v>0</v>
      </c>
      <c r="FB45" s="813"/>
      <c r="FC45" s="813">
        <v>2.0099999999999998</v>
      </c>
      <c r="FD45" s="813">
        <v>17.776000000000003</v>
      </c>
      <c r="FE45" s="813">
        <v>8.8437810945273654</v>
      </c>
      <c r="FF45" s="813">
        <v>0</v>
      </c>
      <c r="FG45" s="813">
        <v>0</v>
      </c>
      <c r="FH45" s="813"/>
      <c r="FI45" s="813">
        <v>0</v>
      </c>
      <c r="FJ45" s="813">
        <v>0</v>
      </c>
      <c r="FK45" s="813"/>
      <c r="FL45" s="813">
        <v>0</v>
      </c>
      <c r="FM45" s="813">
        <v>0</v>
      </c>
      <c r="FN45" s="813"/>
      <c r="FO45" s="813">
        <v>0</v>
      </c>
      <c r="FP45" s="813">
        <v>0</v>
      </c>
      <c r="FQ45" s="813"/>
      <c r="FR45" s="813">
        <v>0.10049999999999999</v>
      </c>
      <c r="FS45" s="813">
        <v>0.60599999999999998</v>
      </c>
      <c r="FT45" s="813">
        <v>6.0298507462686572</v>
      </c>
      <c r="FU45" s="813">
        <v>0</v>
      </c>
      <c r="FV45" s="813">
        <v>0</v>
      </c>
      <c r="FW45" s="813"/>
      <c r="FX45" s="813">
        <v>0.50249999999999995</v>
      </c>
      <c r="FY45" s="813">
        <v>0.75750000000000006</v>
      </c>
      <c r="FZ45" s="813">
        <v>1.5074626865671645</v>
      </c>
      <c r="GA45" s="813">
        <v>0</v>
      </c>
      <c r="GB45" s="813">
        <v>0</v>
      </c>
      <c r="GC45" s="813"/>
      <c r="GD45" s="813">
        <v>0</v>
      </c>
      <c r="GE45" s="813">
        <v>0</v>
      </c>
      <c r="GF45" s="813"/>
      <c r="GG45" s="813">
        <f t="shared" si="12"/>
        <v>2.6129999999999995</v>
      </c>
      <c r="GH45" s="813">
        <f t="shared" si="12"/>
        <v>19.139500000000005</v>
      </c>
      <c r="GI45" s="813">
        <f t="shared" si="13"/>
        <v>7.3247225411404546</v>
      </c>
      <c r="GJ45" s="813">
        <v>0</v>
      </c>
      <c r="GK45" s="813">
        <v>0</v>
      </c>
      <c r="GL45" s="813"/>
      <c r="GM45" s="813">
        <v>0</v>
      </c>
      <c r="GN45" s="813">
        <v>0</v>
      </c>
      <c r="GO45" s="813"/>
      <c r="GP45" s="813">
        <v>0</v>
      </c>
      <c r="GQ45" s="813">
        <v>0</v>
      </c>
      <c r="GR45" s="813"/>
      <c r="GS45" s="813">
        <v>0</v>
      </c>
      <c r="GT45" s="813">
        <v>0</v>
      </c>
      <c r="GU45" s="813"/>
      <c r="GV45" s="813">
        <v>0</v>
      </c>
      <c r="GW45" s="813">
        <v>0</v>
      </c>
      <c r="GX45" s="813"/>
      <c r="GY45" s="813">
        <v>0</v>
      </c>
      <c r="GZ45" s="813">
        <v>0</v>
      </c>
      <c r="HA45" s="813"/>
      <c r="HB45" s="813">
        <v>0</v>
      </c>
      <c r="HC45" s="813">
        <v>0</v>
      </c>
      <c r="HD45" s="813"/>
      <c r="HE45" s="813">
        <v>0</v>
      </c>
      <c r="HF45" s="813">
        <v>0</v>
      </c>
      <c r="HG45" s="813"/>
      <c r="HH45" s="813">
        <v>0</v>
      </c>
      <c r="HI45" s="813">
        <v>0</v>
      </c>
      <c r="HJ45" s="813"/>
      <c r="HK45" s="813">
        <v>0</v>
      </c>
      <c r="HL45" s="813">
        <v>0</v>
      </c>
      <c r="HM45" s="813"/>
      <c r="HN45" s="813">
        <f t="shared" si="14"/>
        <v>0</v>
      </c>
      <c r="HO45" s="813">
        <f t="shared" si="2"/>
        <v>0</v>
      </c>
      <c r="HP45" s="813"/>
      <c r="HQ45" s="813">
        <v>0</v>
      </c>
      <c r="HR45" s="813">
        <v>0</v>
      </c>
      <c r="HS45" s="813"/>
      <c r="HT45" s="813">
        <v>0</v>
      </c>
      <c r="HU45" s="813">
        <v>0</v>
      </c>
      <c r="HV45" s="813"/>
      <c r="HW45" s="813">
        <v>0</v>
      </c>
      <c r="HX45" s="813">
        <v>0</v>
      </c>
      <c r="HY45" s="813"/>
      <c r="HZ45" s="813">
        <v>0</v>
      </c>
      <c r="IA45" s="813">
        <v>0</v>
      </c>
      <c r="IB45" s="813"/>
      <c r="IC45" s="813">
        <v>0</v>
      </c>
      <c r="ID45" s="813">
        <v>0</v>
      </c>
      <c r="IE45" s="813"/>
      <c r="IF45" s="813">
        <v>0</v>
      </c>
      <c r="IG45" s="813">
        <v>0</v>
      </c>
      <c r="IH45" s="813"/>
      <c r="II45" s="813">
        <v>0</v>
      </c>
      <c r="IJ45" s="813">
        <v>0</v>
      </c>
      <c r="IK45" s="813"/>
      <c r="IL45" s="813">
        <v>0</v>
      </c>
      <c r="IM45" s="813">
        <v>0</v>
      </c>
      <c r="IN45" s="813"/>
      <c r="IO45" s="813">
        <v>0</v>
      </c>
      <c r="IP45" s="813">
        <v>0</v>
      </c>
      <c r="IQ45" s="813"/>
      <c r="IR45" s="813">
        <f t="shared" si="16"/>
        <v>0</v>
      </c>
      <c r="IS45" s="813">
        <f t="shared" si="16"/>
        <v>0</v>
      </c>
      <c r="IT45" s="813"/>
      <c r="IU45" s="813">
        <f t="shared" si="19"/>
        <v>115.86644999999997</v>
      </c>
      <c r="IV45" s="813">
        <f t="shared" si="19"/>
        <v>1869.5605</v>
      </c>
      <c r="IW45" s="813">
        <f t="shared" si="18"/>
        <v>16.135477526065575</v>
      </c>
    </row>
    <row r="46" spans="1:257" ht="15.75">
      <c r="A46" s="482">
        <v>43</v>
      </c>
      <c r="B46" s="483" t="s">
        <v>598</v>
      </c>
      <c r="C46" s="813">
        <v>0</v>
      </c>
      <c r="D46" s="813">
        <v>0</v>
      </c>
      <c r="E46" s="813"/>
      <c r="F46" s="813">
        <v>0</v>
      </c>
      <c r="G46" s="813">
        <v>0</v>
      </c>
      <c r="H46" s="813"/>
      <c r="I46" s="813">
        <v>0</v>
      </c>
      <c r="J46" s="813">
        <v>0</v>
      </c>
      <c r="K46" s="813"/>
      <c r="L46" s="813">
        <v>17.084999999999997</v>
      </c>
      <c r="M46" s="813">
        <v>105.646</v>
      </c>
      <c r="N46" s="813">
        <v>6.183552824114722</v>
      </c>
      <c r="O46" s="813">
        <v>0</v>
      </c>
      <c r="P46" s="813">
        <v>0</v>
      </c>
      <c r="Q46" s="813"/>
      <c r="R46" s="813">
        <v>0</v>
      </c>
      <c r="S46" s="813">
        <v>0</v>
      </c>
      <c r="T46" s="813"/>
      <c r="U46" s="813">
        <v>0</v>
      </c>
      <c r="V46" s="813">
        <v>0</v>
      </c>
      <c r="W46" s="813"/>
      <c r="X46" s="813">
        <v>0</v>
      </c>
      <c r="Y46" s="813">
        <v>0</v>
      </c>
      <c r="Z46" s="813"/>
      <c r="AA46" s="813">
        <v>0</v>
      </c>
      <c r="AB46" s="813">
        <v>0</v>
      </c>
      <c r="AC46" s="813"/>
      <c r="AD46" s="813">
        <v>0</v>
      </c>
      <c r="AE46" s="813">
        <v>0</v>
      </c>
      <c r="AF46" s="813"/>
      <c r="AG46" s="813">
        <v>1.0049999999999999</v>
      </c>
      <c r="AH46" s="813">
        <v>4.5449999999999999</v>
      </c>
      <c r="AI46" s="813">
        <v>4.5223880597014929</v>
      </c>
      <c r="AJ46" s="813">
        <v>0</v>
      </c>
      <c r="AK46" s="813">
        <v>0</v>
      </c>
      <c r="AL46" s="813"/>
      <c r="AM46" s="813">
        <v>10.049999999999999</v>
      </c>
      <c r="AN46" s="813">
        <v>20.2</v>
      </c>
      <c r="AO46" s="813">
        <v>2.0099502487562191</v>
      </c>
      <c r="AP46" s="813">
        <v>0</v>
      </c>
      <c r="AQ46" s="813">
        <v>0</v>
      </c>
      <c r="AR46" s="813"/>
      <c r="AS46" s="813">
        <f t="shared" si="4"/>
        <v>28.139999999999993</v>
      </c>
      <c r="AT46" s="813">
        <f t="shared" si="4"/>
        <v>130.39099999999999</v>
      </c>
      <c r="AU46" s="813">
        <f t="shared" si="5"/>
        <v>4.6336531627576409</v>
      </c>
      <c r="AV46" s="813">
        <v>0</v>
      </c>
      <c r="AW46" s="813">
        <v>0</v>
      </c>
      <c r="AX46" s="813"/>
      <c r="AY46" s="813">
        <v>3.0149999999999997</v>
      </c>
      <c r="AZ46" s="813">
        <v>15.15</v>
      </c>
      <c r="BA46" s="813">
        <v>5.0248756218905477</v>
      </c>
      <c r="BB46" s="813">
        <v>0</v>
      </c>
      <c r="BC46" s="813">
        <v>0</v>
      </c>
      <c r="BD46" s="813"/>
      <c r="BE46" s="813">
        <v>0</v>
      </c>
      <c r="BF46" s="813">
        <v>0</v>
      </c>
      <c r="BG46" s="813"/>
      <c r="BH46" s="813">
        <v>0</v>
      </c>
      <c r="BI46" s="813">
        <v>0</v>
      </c>
      <c r="BJ46" s="813"/>
      <c r="BK46" s="813">
        <v>0</v>
      </c>
      <c r="BL46" s="813">
        <v>0</v>
      </c>
      <c r="BM46" s="813"/>
      <c r="BN46" s="813">
        <v>0</v>
      </c>
      <c r="BO46" s="813">
        <v>0</v>
      </c>
      <c r="BP46" s="813"/>
      <c r="BQ46" s="813">
        <v>0</v>
      </c>
      <c r="BR46" s="813">
        <v>0</v>
      </c>
      <c r="BS46" s="813"/>
      <c r="BT46" s="813">
        <f t="shared" si="6"/>
        <v>3.0149999999999997</v>
      </c>
      <c r="BU46" s="813">
        <f t="shared" si="1"/>
        <v>15.15</v>
      </c>
      <c r="BV46" s="813">
        <f t="shared" si="7"/>
        <v>5.0248756218905477</v>
      </c>
      <c r="BW46" s="813">
        <v>1.0049999999999999</v>
      </c>
      <c r="BX46" s="813">
        <v>12.120000000000001</v>
      </c>
      <c r="BY46" s="813">
        <v>12.059701492537316</v>
      </c>
      <c r="BZ46" s="813">
        <v>1.0049999999999999</v>
      </c>
      <c r="CA46" s="813">
        <v>2.02</v>
      </c>
      <c r="CB46" s="813">
        <v>2.0099502487562191</v>
      </c>
      <c r="CC46" s="813">
        <v>0</v>
      </c>
      <c r="CD46" s="813">
        <v>0</v>
      </c>
      <c r="CE46" s="813"/>
      <c r="CF46" s="813">
        <v>0</v>
      </c>
      <c r="CG46" s="813">
        <v>0</v>
      </c>
      <c r="CH46" s="813"/>
      <c r="CI46" s="813">
        <v>0</v>
      </c>
      <c r="CJ46" s="813">
        <v>0</v>
      </c>
      <c r="CK46" s="813"/>
      <c r="CL46" s="813">
        <v>15.074999999999999</v>
      </c>
      <c r="CM46" s="813">
        <v>252.5</v>
      </c>
      <c r="CN46" s="813">
        <v>16.749585406301826</v>
      </c>
      <c r="CO46" s="813">
        <v>0</v>
      </c>
      <c r="CP46" s="813">
        <v>0</v>
      </c>
      <c r="CQ46" s="813"/>
      <c r="CR46" s="813">
        <v>0</v>
      </c>
      <c r="CS46" s="813">
        <v>0</v>
      </c>
      <c r="CT46" s="813"/>
      <c r="CU46" s="813">
        <v>4.0199999999999996</v>
      </c>
      <c r="CV46" s="813">
        <v>60.6</v>
      </c>
      <c r="CW46" s="813">
        <v>15.074626865671643</v>
      </c>
      <c r="CX46" s="813">
        <v>0</v>
      </c>
      <c r="CY46" s="813">
        <v>0</v>
      </c>
      <c r="CZ46" s="813"/>
      <c r="DA46" s="813">
        <v>0</v>
      </c>
      <c r="DB46" s="813">
        <v>0</v>
      </c>
      <c r="DC46" s="813"/>
      <c r="DD46" s="813">
        <v>0</v>
      </c>
      <c r="DE46" s="813">
        <v>0</v>
      </c>
      <c r="DF46" s="813"/>
      <c r="DG46" s="813">
        <v>0</v>
      </c>
      <c r="DH46" s="813">
        <v>0</v>
      </c>
      <c r="DI46" s="813"/>
      <c r="DJ46" s="813">
        <f t="shared" si="8"/>
        <v>21.105</v>
      </c>
      <c r="DK46" s="813">
        <f t="shared" si="8"/>
        <v>327.24</v>
      </c>
      <c r="DL46" s="813">
        <f t="shared" si="9"/>
        <v>15.505330490405118</v>
      </c>
      <c r="DM46" s="813">
        <v>0</v>
      </c>
      <c r="DN46" s="813">
        <v>0</v>
      </c>
      <c r="DO46" s="813"/>
      <c r="DP46" s="813">
        <v>2.0099999999999998</v>
      </c>
      <c r="DQ46" s="813">
        <v>22.22</v>
      </c>
      <c r="DR46" s="813">
        <v>11.054726368159205</v>
      </c>
      <c r="DS46" s="813">
        <v>7.0349999999999993</v>
      </c>
      <c r="DT46" s="813">
        <v>32.32</v>
      </c>
      <c r="DU46" s="813">
        <v>4.5941719971570727</v>
      </c>
      <c r="DV46" s="813">
        <v>0</v>
      </c>
      <c r="DW46" s="813">
        <v>0</v>
      </c>
      <c r="DX46" s="813"/>
      <c r="DY46" s="813">
        <v>0</v>
      </c>
      <c r="DZ46" s="813">
        <v>0</v>
      </c>
      <c r="EA46" s="813"/>
      <c r="EB46" s="813">
        <v>12.662999999999998</v>
      </c>
      <c r="EC46" s="813">
        <v>89.082000000000008</v>
      </c>
      <c r="ED46" s="813">
        <v>7.0348258706467677</v>
      </c>
      <c r="EE46" s="813">
        <v>1.1054999999999999</v>
      </c>
      <c r="EF46" s="813">
        <v>106.65599999999999</v>
      </c>
      <c r="EG46" s="813">
        <v>96.477611940298502</v>
      </c>
      <c r="EH46" s="813">
        <v>0</v>
      </c>
      <c r="EI46" s="813">
        <v>0</v>
      </c>
      <c r="EJ46" s="813"/>
      <c r="EK46" s="813">
        <v>0</v>
      </c>
      <c r="EL46" s="813">
        <v>0</v>
      </c>
      <c r="EM46" s="813"/>
      <c r="EN46" s="813">
        <v>1.5074999999999998</v>
      </c>
      <c r="EO46" s="813">
        <v>10.110099999999999</v>
      </c>
      <c r="EP46" s="813">
        <v>6.7065339966832509</v>
      </c>
      <c r="EQ46" s="813">
        <v>2.5124999999999997</v>
      </c>
      <c r="ER46" s="813">
        <v>17.675000000000001</v>
      </c>
      <c r="ES46" s="813">
        <v>7.0348258706467668</v>
      </c>
      <c r="ET46" s="813">
        <f t="shared" si="10"/>
        <v>26.833499999999997</v>
      </c>
      <c r="EU46" s="813">
        <f t="shared" si="10"/>
        <v>278.06310000000002</v>
      </c>
      <c r="EV46" s="813">
        <f t="shared" si="11"/>
        <v>10.362535636424621</v>
      </c>
      <c r="EW46" s="813">
        <v>0</v>
      </c>
      <c r="EX46" s="813">
        <v>0</v>
      </c>
      <c r="EY46" s="813"/>
      <c r="EZ46" s="813">
        <v>0</v>
      </c>
      <c r="FA46" s="813">
        <v>0</v>
      </c>
      <c r="FB46" s="813"/>
      <c r="FC46" s="813">
        <v>5.0249999999999995</v>
      </c>
      <c r="FD46" s="813">
        <v>20.2</v>
      </c>
      <c r="FE46" s="813">
        <v>4.0199004975124382</v>
      </c>
      <c r="FF46" s="813">
        <v>0</v>
      </c>
      <c r="FG46" s="813">
        <v>0</v>
      </c>
      <c r="FH46" s="813"/>
      <c r="FI46" s="813">
        <v>0</v>
      </c>
      <c r="FJ46" s="813">
        <v>0</v>
      </c>
      <c r="FK46" s="813"/>
      <c r="FL46" s="813">
        <v>0</v>
      </c>
      <c r="FM46" s="813">
        <v>0</v>
      </c>
      <c r="FN46" s="813"/>
      <c r="FO46" s="813">
        <v>0</v>
      </c>
      <c r="FP46" s="813">
        <v>0</v>
      </c>
      <c r="FQ46" s="813"/>
      <c r="FR46" s="813">
        <v>2.5124999999999997</v>
      </c>
      <c r="FS46" s="813">
        <v>17.675000000000001</v>
      </c>
      <c r="FT46" s="813">
        <v>7.0348258706467668</v>
      </c>
      <c r="FU46" s="813">
        <v>0</v>
      </c>
      <c r="FV46" s="813">
        <v>0</v>
      </c>
      <c r="FW46" s="813"/>
      <c r="FX46" s="813">
        <v>0</v>
      </c>
      <c r="FY46" s="813">
        <v>0</v>
      </c>
      <c r="FZ46" s="813"/>
      <c r="GA46" s="813">
        <v>0</v>
      </c>
      <c r="GB46" s="813">
        <v>0</v>
      </c>
      <c r="GC46" s="813"/>
      <c r="GD46" s="813">
        <v>0</v>
      </c>
      <c r="GE46" s="813">
        <v>0</v>
      </c>
      <c r="GF46" s="813"/>
      <c r="GG46" s="813">
        <f t="shared" si="12"/>
        <v>7.5374999999999996</v>
      </c>
      <c r="GH46" s="813">
        <f t="shared" si="12"/>
        <v>37.875</v>
      </c>
      <c r="GI46" s="813">
        <f t="shared" si="13"/>
        <v>5.0248756218905477</v>
      </c>
      <c r="GJ46" s="813">
        <v>0</v>
      </c>
      <c r="GK46" s="813">
        <v>0</v>
      </c>
      <c r="GL46" s="813"/>
      <c r="GM46" s="813">
        <v>0</v>
      </c>
      <c r="GN46" s="813">
        <v>0</v>
      </c>
      <c r="GO46" s="813"/>
      <c r="GP46" s="813">
        <v>0</v>
      </c>
      <c r="GQ46" s="813">
        <v>0</v>
      </c>
      <c r="GR46" s="813"/>
      <c r="GS46" s="813">
        <v>0</v>
      </c>
      <c r="GT46" s="813">
        <v>0</v>
      </c>
      <c r="GU46" s="813"/>
      <c r="GV46" s="813">
        <v>2.0099999999999998</v>
      </c>
      <c r="GW46" s="813">
        <v>16.16</v>
      </c>
      <c r="GX46" s="813">
        <v>8.0398009950248763</v>
      </c>
      <c r="GY46" s="813">
        <v>1.0049999999999999</v>
      </c>
      <c r="GZ46" s="813">
        <v>5.05</v>
      </c>
      <c r="HA46" s="813">
        <v>5.0248756218905477</v>
      </c>
      <c r="HB46" s="813">
        <v>0</v>
      </c>
      <c r="HC46" s="813">
        <v>0</v>
      </c>
      <c r="HD46" s="813"/>
      <c r="HE46" s="813">
        <v>0.50249999999999995</v>
      </c>
      <c r="HF46" s="813">
        <v>2.02</v>
      </c>
      <c r="HG46" s="813">
        <v>4.0199004975124382</v>
      </c>
      <c r="HH46" s="813">
        <v>0</v>
      </c>
      <c r="HI46" s="813">
        <v>0</v>
      </c>
      <c r="HJ46" s="813"/>
      <c r="HK46" s="813">
        <v>0</v>
      </c>
      <c r="HL46" s="813">
        <v>0</v>
      </c>
      <c r="HM46" s="813"/>
      <c r="HN46" s="813">
        <f t="shared" si="14"/>
        <v>3.5174999999999996</v>
      </c>
      <c r="HO46" s="813">
        <f t="shared" si="2"/>
        <v>23.23</v>
      </c>
      <c r="HP46" s="813">
        <f t="shared" si="15"/>
        <v>6.6041222459132918</v>
      </c>
      <c r="HQ46" s="813">
        <v>1.0049999999999999</v>
      </c>
      <c r="HR46" s="813">
        <v>6.5650000000000004</v>
      </c>
      <c r="HS46" s="813">
        <v>6.5323383084577129</v>
      </c>
      <c r="HT46" s="813">
        <v>0</v>
      </c>
      <c r="HU46" s="813">
        <v>0</v>
      </c>
      <c r="HV46" s="813"/>
      <c r="HW46" s="813">
        <v>0</v>
      </c>
      <c r="HX46" s="813">
        <v>0</v>
      </c>
      <c r="HY46" s="813"/>
      <c r="HZ46" s="813">
        <v>0</v>
      </c>
      <c r="IA46" s="813">
        <v>0</v>
      </c>
      <c r="IB46" s="813"/>
      <c r="IC46" s="813">
        <v>0</v>
      </c>
      <c r="ID46" s="813">
        <v>0</v>
      </c>
      <c r="IE46" s="813"/>
      <c r="IF46" s="813">
        <v>0</v>
      </c>
      <c r="IG46" s="813">
        <v>0</v>
      </c>
      <c r="IH46" s="813"/>
      <c r="II46" s="813">
        <v>0</v>
      </c>
      <c r="IJ46" s="813">
        <v>0</v>
      </c>
      <c r="IK46" s="813"/>
      <c r="IL46" s="813">
        <v>0</v>
      </c>
      <c r="IM46" s="813">
        <v>0</v>
      </c>
      <c r="IN46" s="813"/>
      <c r="IO46" s="813">
        <v>0</v>
      </c>
      <c r="IP46" s="813">
        <v>0</v>
      </c>
      <c r="IQ46" s="813"/>
      <c r="IR46" s="813">
        <f t="shared" si="16"/>
        <v>1.0049999999999999</v>
      </c>
      <c r="IS46" s="813">
        <f t="shared" si="16"/>
        <v>6.5650000000000004</v>
      </c>
      <c r="IT46" s="813">
        <f t="shared" si="17"/>
        <v>6.5323383084577129</v>
      </c>
      <c r="IU46" s="813">
        <f t="shared" si="19"/>
        <v>91.15349999999998</v>
      </c>
      <c r="IV46" s="813">
        <f t="shared" si="19"/>
        <v>818.5141000000001</v>
      </c>
      <c r="IW46" s="813">
        <f t="shared" si="18"/>
        <v>8.9795136774781028</v>
      </c>
    </row>
    <row r="47" spans="1:257" ht="15.75">
      <c r="A47" s="482">
        <v>44</v>
      </c>
      <c r="B47" s="483" t="s">
        <v>599</v>
      </c>
      <c r="C47" s="813">
        <v>1.0049999999999999</v>
      </c>
      <c r="D47" s="813">
        <v>12.120000000000001</v>
      </c>
      <c r="E47" s="813">
        <v>12.059701492537316</v>
      </c>
      <c r="F47" s="813">
        <v>8.0399999999999991</v>
      </c>
      <c r="G47" s="813">
        <v>56.56</v>
      </c>
      <c r="H47" s="813">
        <v>7.0348258706467668</v>
      </c>
      <c r="I47" s="813">
        <v>0</v>
      </c>
      <c r="J47" s="813">
        <v>0</v>
      </c>
      <c r="K47" s="813"/>
      <c r="L47" s="813">
        <v>0</v>
      </c>
      <c r="M47" s="813">
        <v>0</v>
      </c>
      <c r="N47" s="813"/>
      <c r="O47" s="813">
        <v>0</v>
      </c>
      <c r="P47" s="813">
        <v>0</v>
      </c>
      <c r="Q47" s="813"/>
      <c r="R47" s="813">
        <v>0</v>
      </c>
      <c r="S47" s="813">
        <v>0</v>
      </c>
      <c r="T47" s="813"/>
      <c r="U47" s="813">
        <v>0</v>
      </c>
      <c r="V47" s="813">
        <v>0</v>
      </c>
      <c r="W47" s="813"/>
      <c r="X47" s="813">
        <v>1.0049999999999999</v>
      </c>
      <c r="Y47" s="813">
        <v>2.02</v>
      </c>
      <c r="Z47" s="813">
        <v>2.0099502487562191</v>
      </c>
      <c r="AA47" s="813">
        <v>5.0249999999999995</v>
      </c>
      <c r="AB47" s="813">
        <v>15.15</v>
      </c>
      <c r="AC47" s="813">
        <v>3.0149253731343286</v>
      </c>
      <c r="AD47" s="813">
        <v>0</v>
      </c>
      <c r="AE47" s="813">
        <v>0</v>
      </c>
      <c r="AF47" s="813"/>
      <c r="AG47" s="813">
        <v>1.0049999999999999</v>
      </c>
      <c r="AH47" s="813">
        <v>3.5350000000000001</v>
      </c>
      <c r="AI47" s="813">
        <v>3.5174129353233834</v>
      </c>
      <c r="AJ47" s="813">
        <v>0</v>
      </c>
      <c r="AK47" s="813">
        <v>0</v>
      </c>
      <c r="AL47" s="813"/>
      <c r="AM47" s="813">
        <v>0</v>
      </c>
      <c r="AN47" s="813">
        <v>0</v>
      </c>
      <c r="AO47" s="813"/>
      <c r="AP47" s="813">
        <v>0</v>
      </c>
      <c r="AQ47" s="813">
        <v>0</v>
      </c>
      <c r="AR47" s="813"/>
      <c r="AS47" s="813">
        <f t="shared" si="4"/>
        <v>16.079999999999995</v>
      </c>
      <c r="AT47" s="813">
        <f t="shared" si="4"/>
        <v>89.385000000000005</v>
      </c>
      <c r="AU47" s="813">
        <f t="shared" si="5"/>
        <v>5.5587686567164196</v>
      </c>
      <c r="AV47" s="813">
        <v>2.0099999999999998</v>
      </c>
      <c r="AW47" s="813">
        <v>3.0300000000000002</v>
      </c>
      <c r="AX47" s="813">
        <v>1.5074626865671645</v>
      </c>
      <c r="AY47" s="813">
        <v>0</v>
      </c>
      <c r="AZ47" s="813">
        <v>0</v>
      </c>
      <c r="BA47" s="813"/>
      <c r="BB47" s="813">
        <v>0</v>
      </c>
      <c r="BC47" s="813">
        <v>0</v>
      </c>
      <c r="BD47" s="813"/>
      <c r="BE47" s="813">
        <v>0</v>
      </c>
      <c r="BF47" s="813">
        <v>0</v>
      </c>
      <c r="BG47" s="813"/>
      <c r="BH47" s="813">
        <v>0</v>
      </c>
      <c r="BI47" s="813">
        <v>0</v>
      </c>
      <c r="BJ47" s="813"/>
      <c r="BK47" s="813">
        <v>0</v>
      </c>
      <c r="BL47" s="813">
        <v>0</v>
      </c>
      <c r="BM47" s="813"/>
      <c r="BN47" s="813">
        <v>0</v>
      </c>
      <c r="BO47" s="813">
        <v>0</v>
      </c>
      <c r="BP47" s="813"/>
      <c r="BQ47" s="813">
        <v>0</v>
      </c>
      <c r="BR47" s="813">
        <v>0</v>
      </c>
      <c r="BS47" s="813"/>
      <c r="BT47" s="813">
        <f t="shared" si="6"/>
        <v>2.0099999999999998</v>
      </c>
      <c r="BU47" s="813">
        <f t="shared" si="1"/>
        <v>3.0300000000000002</v>
      </c>
      <c r="BV47" s="813">
        <f t="shared" si="7"/>
        <v>1.5074626865671645</v>
      </c>
      <c r="BW47" s="813">
        <v>1.0049999999999999</v>
      </c>
      <c r="BX47" s="813">
        <v>12.120000000000001</v>
      </c>
      <c r="BY47" s="813">
        <v>12.059701492537316</v>
      </c>
      <c r="BZ47" s="813">
        <v>1.0049999999999999</v>
      </c>
      <c r="CA47" s="813">
        <v>3.0300000000000002</v>
      </c>
      <c r="CB47" s="813">
        <v>3.0149253731343291</v>
      </c>
      <c r="CC47" s="813">
        <v>2.0099999999999998</v>
      </c>
      <c r="CD47" s="813">
        <v>12.120000000000001</v>
      </c>
      <c r="CE47" s="813">
        <v>6.0298507462686581</v>
      </c>
      <c r="CF47" s="813">
        <v>4.4722499999999998</v>
      </c>
      <c r="CG47" s="813">
        <v>64.953100000000006</v>
      </c>
      <c r="CH47" s="813">
        <v>14.523584325563197</v>
      </c>
      <c r="CI47" s="813">
        <v>0</v>
      </c>
      <c r="CJ47" s="813">
        <v>0</v>
      </c>
      <c r="CK47" s="813"/>
      <c r="CL47" s="813">
        <v>5.0249999999999995</v>
      </c>
      <c r="CM47" s="813">
        <v>131.30000000000001</v>
      </c>
      <c r="CN47" s="813">
        <v>26.129353233830852</v>
      </c>
      <c r="CO47" s="813">
        <v>0</v>
      </c>
      <c r="CP47" s="813">
        <v>0</v>
      </c>
      <c r="CQ47" s="813"/>
      <c r="CR47" s="813">
        <v>0</v>
      </c>
      <c r="CS47" s="813">
        <v>0</v>
      </c>
      <c r="CT47" s="813"/>
      <c r="CU47" s="813">
        <v>2.0099999999999998</v>
      </c>
      <c r="CV47" s="813">
        <v>25.25</v>
      </c>
      <c r="CW47" s="813">
        <v>12.562189054726369</v>
      </c>
      <c r="CX47" s="813">
        <v>2.0099999999999998</v>
      </c>
      <c r="CY47" s="813">
        <v>14.14</v>
      </c>
      <c r="CZ47" s="813">
        <v>7.0348258706467668</v>
      </c>
      <c r="DA47" s="813">
        <v>0</v>
      </c>
      <c r="DB47" s="813">
        <v>0</v>
      </c>
      <c r="DC47" s="813"/>
      <c r="DD47" s="813">
        <v>0</v>
      </c>
      <c r="DE47" s="813">
        <v>0</v>
      </c>
      <c r="DF47" s="813"/>
      <c r="DG47" s="813">
        <v>0</v>
      </c>
      <c r="DH47" s="813">
        <v>0</v>
      </c>
      <c r="DI47" s="813"/>
      <c r="DJ47" s="813">
        <f t="shared" si="8"/>
        <v>17.537249999999997</v>
      </c>
      <c r="DK47" s="813">
        <f t="shared" si="8"/>
        <v>262.91310000000004</v>
      </c>
      <c r="DL47" s="813">
        <f t="shared" si="9"/>
        <v>14.991694821023826</v>
      </c>
      <c r="DM47" s="813">
        <v>0</v>
      </c>
      <c r="DN47" s="813">
        <v>0</v>
      </c>
      <c r="DO47" s="813"/>
      <c r="DP47" s="813">
        <v>0</v>
      </c>
      <c r="DQ47" s="813">
        <v>0</v>
      </c>
      <c r="DR47" s="813"/>
      <c r="DS47" s="813">
        <v>2.0099999999999998</v>
      </c>
      <c r="DT47" s="813">
        <v>8.08</v>
      </c>
      <c r="DU47" s="813">
        <v>4.0199004975124382</v>
      </c>
      <c r="DV47" s="813">
        <v>4.0199999999999996</v>
      </c>
      <c r="DW47" s="813">
        <v>20.2</v>
      </c>
      <c r="DX47" s="813">
        <v>5.0248756218905477</v>
      </c>
      <c r="DY47" s="813">
        <v>3.0149999999999997</v>
      </c>
      <c r="DZ47" s="813">
        <v>15.15</v>
      </c>
      <c r="EA47" s="813">
        <v>5.0248756218905477</v>
      </c>
      <c r="EB47" s="813">
        <v>13.969499999999998</v>
      </c>
      <c r="EC47" s="813">
        <v>97.97</v>
      </c>
      <c r="ED47" s="813">
        <v>7.0131357600486783</v>
      </c>
      <c r="EE47" s="813">
        <v>2.0099999999999998</v>
      </c>
      <c r="EF47" s="813">
        <v>26.26</v>
      </c>
      <c r="EG47" s="813">
        <v>13.064676616915426</v>
      </c>
      <c r="EH47" s="813">
        <v>0</v>
      </c>
      <c r="EI47" s="813">
        <v>0</v>
      </c>
      <c r="EJ47" s="813"/>
      <c r="EK47" s="813">
        <v>0</v>
      </c>
      <c r="EL47" s="813">
        <v>0</v>
      </c>
      <c r="EM47" s="813"/>
      <c r="EN47" s="813">
        <v>0</v>
      </c>
      <c r="EO47" s="813">
        <v>0</v>
      </c>
      <c r="EP47" s="813"/>
      <c r="EQ47" s="813">
        <v>1.0049999999999999</v>
      </c>
      <c r="ER47" s="813">
        <v>6.0600000000000005</v>
      </c>
      <c r="ES47" s="813">
        <v>6.0298507462686581</v>
      </c>
      <c r="ET47" s="813">
        <f t="shared" si="10"/>
        <v>26.029499999999995</v>
      </c>
      <c r="EU47" s="813">
        <f t="shared" si="10"/>
        <v>173.72</v>
      </c>
      <c r="EV47" s="813">
        <f t="shared" si="11"/>
        <v>6.6739660769511531</v>
      </c>
      <c r="EW47" s="813">
        <v>0</v>
      </c>
      <c r="EX47" s="813">
        <v>0</v>
      </c>
      <c r="EY47" s="813"/>
      <c r="EZ47" s="813">
        <v>0</v>
      </c>
      <c r="FA47" s="813">
        <v>0</v>
      </c>
      <c r="FB47" s="813"/>
      <c r="FC47" s="813">
        <v>0</v>
      </c>
      <c r="FD47" s="813">
        <v>0</v>
      </c>
      <c r="FE47" s="813"/>
      <c r="FF47" s="813">
        <v>0</v>
      </c>
      <c r="FG47" s="813">
        <v>0</v>
      </c>
      <c r="FH47" s="813"/>
      <c r="FI47" s="813">
        <v>0</v>
      </c>
      <c r="FJ47" s="813">
        <v>0</v>
      </c>
      <c r="FK47" s="813"/>
      <c r="FL47" s="813">
        <v>0</v>
      </c>
      <c r="FM47" s="813">
        <v>0</v>
      </c>
      <c r="FN47" s="813"/>
      <c r="FO47" s="813">
        <v>0</v>
      </c>
      <c r="FP47" s="813">
        <v>0</v>
      </c>
      <c r="FQ47" s="813"/>
      <c r="FR47" s="813">
        <v>1.0049999999999999</v>
      </c>
      <c r="FS47" s="813">
        <v>6.0600000000000005</v>
      </c>
      <c r="FT47" s="813">
        <v>6.0298507462686581</v>
      </c>
      <c r="FU47" s="813">
        <v>0</v>
      </c>
      <c r="FV47" s="813">
        <v>0</v>
      </c>
      <c r="FW47" s="813"/>
      <c r="FX47" s="813">
        <v>0</v>
      </c>
      <c r="FY47" s="813">
        <v>0</v>
      </c>
      <c r="FZ47" s="813"/>
      <c r="GA47" s="813">
        <v>0</v>
      </c>
      <c r="GB47" s="813">
        <v>0</v>
      </c>
      <c r="GC47" s="813"/>
      <c r="GD47" s="813">
        <v>0</v>
      </c>
      <c r="GE47" s="813">
        <v>0</v>
      </c>
      <c r="GF47" s="813"/>
      <c r="GG47" s="813">
        <f t="shared" si="12"/>
        <v>1.0049999999999999</v>
      </c>
      <c r="GH47" s="813">
        <f t="shared" si="12"/>
        <v>6.0600000000000005</v>
      </c>
      <c r="GI47" s="813">
        <f t="shared" si="13"/>
        <v>6.0298507462686581</v>
      </c>
      <c r="GJ47" s="813">
        <v>0</v>
      </c>
      <c r="GK47" s="813">
        <v>0</v>
      </c>
      <c r="GL47" s="813"/>
      <c r="GM47" s="813">
        <v>0</v>
      </c>
      <c r="GN47" s="813">
        <v>0</v>
      </c>
      <c r="GO47" s="813"/>
      <c r="GP47" s="813">
        <v>0</v>
      </c>
      <c r="GQ47" s="813">
        <v>0</v>
      </c>
      <c r="GR47" s="813"/>
      <c r="GS47" s="813">
        <v>0</v>
      </c>
      <c r="GT47" s="813">
        <v>0</v>
      </c>
      <c r="GU47" s="813"/>
      <c r="GV47" s="813">
        <v>1.0049999999999999</v>
      </c>
      <c r="GW47" s="813">
        <v>4.04</v>
      </c>
      <c r="GX47" s="813">
        <v>4.0199004975124382</v>
      </c>
      <c r="GY47" s="813">
        <v>3.0149999999999997</v>
      </c>
      <c r="GZ47" s="813">
        <v>12.120000000000001</v>
      </c>
      <c r="HA47" s="813">
        <v>4.0199004975124382</v>
      </c>
      <c r="HB47" s="813">
        <v>0</v>
      </c>
      <c r="HC47" s="813">
        <v>0</v>
      </c>
      <c r="HD47" s="813"/>
      <c r="HE47" s="813">
        <v>0.50249999999999995</v>
      </c>
      <c r="HF47" s="813">
        <v>3.0300000000000002</v>
      </c>
      <c r="HG47" s="813">
        <v>6.0298507462686581</v>
      </c>
      <c r="HH47" s="813">
        <v>0</v>
      </c>
      <c r="HI47" s="813">
        <v>0</v>
      </c>
      <c r="HJ47" s="813"/>
      <c r="HK47" s="813">
        <v>0</v>
      </c>
      <c r="HL47" s="813">
        <v>0</v>
      </c>
      <c r="HM47" s="813"/>
      <c r="HN47" s="813">
        <f t="shared" si="14"/>
        <v>4.5224999999999991</v>
      </c>
      <c r="HO47" s="813">
        <f t="shared" si="2"/>
        <v>19.190000000000001</v>
      </c>
      <c r="HP47" s="813">
        <f t="shared" si="15"/>
        <v>4.243228302929797</v>
      </c>
      <c r="HQ47" s="813">
        <v>0</v>
      </c>
      <c r="HR47" s="813">
        <v>0</v>
      </c>
      <c r="HS47" s="813"/>
      <c r="HT47" s="813">
        <v>0</v>
      </c>
      <c r="HU47" s="813">
        <v>0</v>
      </c>
      <c r="HV47" s="813"/>
      <c r="HW47" s="813">
        <v>0</v>
      </c>
      <c r="HX47" s="813">
        <v>0</v>
      </c>
      <c r="HY47" s="813"/>
      <c r="HZ47" s="813">
        <v>0</v>
      </c>
      <c r="IA47" s="813">
        <v>0</v>
      </c>
      <c r="IB47" s="813"/>
      <c r="IC47" s="813">
        <v>5.0249999999999995</v>
      </c>
      <c r="ID47" s="813">
        <v>20.2</v>
      </c>
      <c r="IE47" s="813">
        <v>4.0199004975124382</v>
      </c>
      <c r="IF47" s="813">
        <v>0</v>
      </c>
      <c r="IG47" s="813">
        <v>0</v>
      </c>
      <c r="IH47" s="813"/>
      <c r="II47" s="813">
        <v>0</v>
      </c>
      <c r="IJ47" s="813">
        <v>0</v>
      </c>
      <c r="IK47" s="813"/>
      <c r="IL47" s="813">
        <v>0</v>
      </c>
      <c r="IM47" s="813">
        <v>0</v>
      </c>
      <c r="IN47" s="813"/>
      <c r="IO47" s="813">
        <v>0</v>
      </c>
      <c r="IP47" s="813">
        <v>0</v>
      </c>
      <c r="IQ47" s="813"/>
      <c r="IR47" s="813">
        <f t="shared" si="16"/>
        <v>5.0249999999999995</v>
      </c>
      <c r="IS47" s="813">
        <f t="shared" si="16"/>
        <v>20.2</v>
      </c>
      <c r="IT47" s="813">
        <f t="shared" si="17"/>
        <v>4.0199004975124382</v>
      </c>
      <c r="IU47" s="813">
        <f t="shared" si="19"/>
        <v>72.209249999999997</v>
      </c>
      <c r="IV47" s="813">
        <f t="shared" si="19"/>
        <v>574.49810000000014</v>
      </c>
      <c r="IW47" s="813">
        <f t="shared" si="18"/>
        <v>7.9560181001741492</v>
      </c>
    </row>
    <row r="48" spans="1:257" ht="15.75">
      <c r="A48" s="482">
        <v>45</v>
      </c>
      <c r="B48" s="483" t="s">
        <v>600</v>
      </c>
      <c r="C48" s="813">
        <v>3.0149999999999997</v>
      </c>
      <c r="D48" s="813">
        <v>36.36</v>
      </c>
      <c r="E48" s="813">
        <v>12.059701492537314</v>
      </c>
      <c r="F48" s="813">
        <v>11.055</v>
      </c>
      <c r="G48" s="813">
        <v>77.77</v>
      </c>
      <c r="H48" s="813">
        <v>7.0348258706467659</v>
      </c>
      <c r="I48" s="813">
        <v>4.0199999999999996</v>
      </c>
      <c r="J48" s="813">
        <v>20.2</v>
      </c>
      <c r="K48" s="813">
        <v>5.0248756218905477</v>
      </c>
      <c r="L48" s="813">
        <v>15.074999999999999</v>
      </c>
      <c r="M48" s="813">
        <v>197.96</v>
      </c>
      <c r="N48" s="813">
        <v>13.131674958540632</v>
      </c>
      <c r="O48" s="813">
        <v>8.0399999999999991</v>
      </c>
      <c r="P48" s="813">
        <v>16.16</v>
      </c>
      <c r="Q48" s="813">
        <v>2.0099502487562191</v>
      </c>
      <c r="R48" s="813">
        <v>3.0149999999999997</v>
      </c>
      <c r="S48" s="813">
        <v>36.36</v>
      </c>
      <c r="T48" s="813">
        <v>12.059701492537314</v>
      </c>
      <c r="U48" s="813">
        <v>13.064999999999998</v>
      </c>
      <c r="V48" s="813">
        <v>186.85</v>
      </c>
      <c r="W48" s="813">
        <v>14.301569077688482</v>
      </c>
      <c r="X48" s="813">
        <v>1.0049999999999999</v>
      </c>
      <c r="Y48" s="813">
        <v>3.0300000000000002</v>
      </c>
      <c r="Z48" s="813">
        <v>3.0149253731343291</v>
      </c>
      <c r="AA48" s="813">
        <v>60.3</v>
      </c>
      <c r="AB48" s="813">
        <v>157.56</v>
      </c>
      <c r="AC48" s="813">
        <v>2.6129353233830845</v>
      </c>
      <c r="AD48" s="813">
        <v>3.0149999999999997</v>
      </c>
      <c r="AE48" s="813">
        <v>12.120000000000001</v>
      </c>
      <c r="AF48" s="813">
        <v>4.0199004975124382</v>
      </c>
      <c r="AG48" s="813">
        <v>3.0149999999999997</v>
      </c>
      <c r="AH48" s="813">
        <v>10.1</v>
      </c>
      <c r="AI48" s="813">
        <v>3.3499170812603651</v>
      </c>
      <c r="AJ48" s="813">
        <v>0</v>
      </c>
      <c r="AK48" s="813">
        <v>0</v>
      </c>
      <c r="AL48" s="813"/>
      <c r="AM48" s="813">
        <v>105.52499999999999</v>
      </c>
      <c r="AN48" s="813">
        <v>21.21</v>
      </c>
      <c r="AO48" s="813">
        <v>0.2009950248756219</v>
      </c>
      <c r="AP48" s="813">
        <v>55.274999999999991</v>
      </c>
      <c r="AQ48" s="813">
        <v>388.85</v>
      </c>
      <c r="AR48" s="813">
        <v>7.0348258706467677</v>
      </c>
      <c r="AS48" s="813">
        <f t="shared" si="4"/>
        <v>285.41999999999996</v>
      </c>
      <c r="AT48" s="813">
        <f t="shared" si="4"/>
        <v>1164.5300000000002</v>
      </c>
      <c r="AU48" s="813">
        <f t="shared" si="5"/>
        <v>4.0800574591829601</v>
      </c>
      <c r="AV48" s="813">
        <v>200.99999999999997</v>
      </c>
      <c r="AW48" s="813">
        <v>1010</v>
      </c>
      <c r="AX48" s="813">
        <v>5.0248756218905477</v>
      </c>
      <c r="AY48" s="813">
        <v>5.0249999999999995</v>
      </c>
      <c r="AZ48" s="813">
        <v>55.55</v>
      </c>
      <c r="BA48" s="813">
        <v>11.054726368159205</v>
      </c>
      <c r="BB48" s="813">
        <v>33.164999999999999</v>
      </c>
      <c r="BC48" s="813">
        <v>155.54</v>
      </c>
      <c r="BD48" s="813">
        <v>4.6898839137645103</v>
      </c>
      <c r="BE48" s="813">
        <v>0</v>
      </c>
      <c r="BF48" s="813">
        <v>0</v>
      </c>
      <c r="BG48" s="813"/>
      <c r="BH48" s="813">
        <v>0</v>
      </c>
      <c r="BI48" s="813">
        <v>0</v>
      </c>
      <c r="BJ48" s="813"/>
      <c r="BK48" s="813">
        <v>0</v>
      </c>
      <c r="BL48" s="813">
        <v>0</v>
      </c>
      <c r="BM48" s="813"/>
      <c r="BN48" s="813">
        <v>62.309999999999995</v>
      </c>
      <c r="BO48" s="813">
        <v>500.96</v>
      </c>
      <c r="BP48" s="813">
        <v>8.0398009950248763</v>
      </c>
      <c r="BQ48" s="813">
        <v>33.164999999999999</v>
      </c>
      <c r="BR48" s="813">
        <v>666.6</v>
      </c>
      <c r="BS48" s="813">
        <v>20.099502487562191</v>
      </c>
      <c r="BT48" s="813">
        <f t="shared" si="6"/>
        <v>334.66499999999996</v>
      </c>
      <c r="BU48" s="813">
        <f t="shared" si="1"/>
        <v>2388.65</v>
      </c>
      <c r="BV48" s="813">
        <f t="shared" si="7"/>
        <v>7.1374359434060937</v>
      </c>
      <c r="BW48" s="813">
        <v>0</v>
      </c>
      <c r="BX48" s="813">
        <v>0</v>
      </c>
      <c r="BY48" s="813"/>
      <c r="BZ48" s="813">
        <v>25.124999999999996</v>
      </c>
      <c r="CA48" s="813">
        <v>101</v>
      </c>
      <c r="CB48" s="813">
        <v>4.0199004975124382</v>
      </c>
      <c r="CC48" s="813">
        <v>2.0099999999999998</v>
      </c>
      <c r="CD48" s="813">
        <v>14.14</v>
      </c>
      <c r="CE48" s="813">
        <v>7.0348258706467668</v>
      </c>
      <c r="CF48" s="813">
        <v>5.4772499999999997</v>
      </c>
      <c r="CG48" s="813">
        <v>73.760300000000001</v>
      </c>
      <c r="CH48" s="813">
        <v>13.466666666666667</v>
      </c>
      <c r="CI48" s="813">
        <v>11.055</v>
      </c>
      <c r="CJ48" s="813">
        <v>33.33</v>
      </c>
      <c r="CK48" s="813">
        <v>3.0149253731343282</v>
      </c>
      <c r="CL48" s="813">
        <v>70.349999999999994</v>
      </c>
      <c r="CM48" s="813">
        <v>1343.3</v>
      </c>
      <c r="CN48" s="813">
        <v>19.094527363184081</v>
      </c>
      <c r="CO48" s="813">
        <v>55.274999999999991</v>
      </c>
      <c r="CP48" s="813">
        <v>371.68</v>
      </c>
      <c r="CQ48" s="813">
        <v>6.7241971958389879</v>
      </c>
      <c r="CR48" s="813">
        <v>4.0199999999999996</v>
      </c>
      <c r="CS48" s="813">
        <v>60.6</v>
      </c>
      <c r="CT48" s="813">
        <v>15.074626865671643</v>
      </c>
      <c r="CU48" s="813">
        <v>20.099999999999998</v>
      </c>
      <c r="CV48" s="813">
        <v>232.3</v>
      </c>
      <c r="CW48" s="813">
        <v>11.55721393034826</v>
      </c>
      <c r="CX48" s="813">
        <v>24.119999999999997</v>
      </c>
      <c r="CY48" s="813">
        <v>104.03</v>
      </c>
      <c r="CZ48" s="813">
        <v>4.3130182421227206</v>
      </c>
      <c r="DA48" s="813">
        <v>35.174999999999997</v>
      </c>
      <c r="DB48" s="813">
        <v>220.9375</v>
      </c>
      <c r="DC48" s="813">
        <v>6.2810945273631846</v>
      </c>
      <c r="DD48" s="813">
        <v>11.055</v>
      </c>
      <c r="DE48" s="813">
        <v>183.315</v>
      </c>
      <c r="DF48" s="813">
        <v>16.582089552238806</v>
      </c>
      <c r="DG48" s="813">
        <v>45.224999999999994</v>
      </c>
      <c r="DH48" s="813">
        <v>454.5</v>
      </c>
      <c r="DI48" s="813">
        <v>10.049751243781095</v>
      </c>
      <c r="DJ48" s="813">
        <f t="shared" si="8"/>
        <v>308.98725000000002</v>
      </c>
      <c r="DK48" s="813">
        <f t="shared" si="8"/>
        <v>3192.8928000000001</v>
      </c>
      <c r="DL48" s="813">
        <f t="shared" si="9"/>
        <v>10.333412786449927</v>
      </c>
      <c r="DM48" s="813">
        <v>0</v>
      </c>
      <c r="DN48" s="813">
        <v>0</v>
      </c>
      <c r="DO48" s="813"/>
      <c r="DP48" s="813">
        <v>0</v>
      </c>
      <c r="DQ48" s="813">
        <v>0</v>
      </c>
      <c r="DR48" s="813"/>
      <c r="DS48" s="813">
        <v>11.055</v>
      </c>
      <c r="DT48" s="813">
        <v>45.45</v>
      </c>
      <c r="DU48" s="813">
        <v>4.1112618724559029</v>
      </c>
      <c r="DV48" s="813">
        <v>15.074999999999999</v>
      </c>
      <c r="DW48" s="813">
        <v>60.6</v>
      </c>
      <c r="DX48" s="813">
        <v>4.0199004975124382</v>
      </c>
      <c r="DY48" s="813">
        <v>5.0249999999999995</v>
      </c>
      <c r="DZ48" s="813">
        <v>25.25</v>
      </c>
      <c r="EA48" s="813">
        <v>5.0248756218905477</v>
      </c>
      <c r="EB48" s="813">
        <v>37.184999999999995</v>
      </c>
      <c r="EC48" s="813">
        <v>308.68630000000002</v>
      </c>
      <c r="ED48" s="813">
        <v>8.3013661422616654</v>
      </c>
      <c r="EE48" s="813">
        <v>9.7484999999999982</v>
      </c>
      <c r="EF48" s="813">
        <v>83.81989999999999</v>
      </c>
      <c r="EG48" s="813">
        <v>8.5982356259937429</v>
      </c>
      <c r="EH48" s="813">
        <v>0</v>
      </c>
      <c r="EI48" s="813">
        <v>0</v>
      </c>
      <c r="EJ48" s="813"/>
      <c r="EK48" s="813">
        <v>3.2662499999999994</v>
      </c>
      <c r="EL48" s="813">
        <v>35.35</v>
      </c>
      <c r="EM48" s="813">
        <v>10.822809031764258</v>
      </c>
      <c r="EN48" s="813">
        <v>3.0149999999999997</v>
      </c>
      <c r="EO48" s="813">
        <v>16.361999999999998</v>
      </c>
      <c r="EP48" s="813">
        <v>5.4268656716417913</v>
      </c>
      <c r="EQ48" s="813">
        <v>15.074999999999999</v>
      </c>
      <c r="ER48" s="813">
        <v>121.2</v>
      </c>
      <c r="ES48" s="813">
        <v>8.0398009950248763</v>
      </c>
      <c r="ET48" s="813">
        <f t="shared" si="10"/>
        <v>99.444749999999985</v>
      </c>
      <c r="EU48" s="813">
        <f t="shared" si="10"/>
        <v>696.71820000000002</v>
      </c>
      <c r="EV48" s="813">
        <f t="shared" si="11"/>
        <v>7.0060832773977522</v>
      </c>
      <c r="EW48" s="813">
        <v>0</v>
      </c>
      <c r="EX48" s="813">
        <v>0</v>
      </c>
      <c r="EY48" s="813"/>
      <c r="EZ48" s="813">
        <v>5.0249999999999995</v>
      </c>
      <c r="FA48" s="813">
        <v>15.15</v>
      </c>
      <c r="FB48" s="813">
        <v>3.0149253731343286</v>
      </c>
      <c r="FC48" s="813">
        <v>11.055</v>
      </c>
      <c r="FD48" s="813">
        <v>66.66</v>
      </c>
      <c r="FE48" s="813">
        <v>6.0298507462686564</v>
      </c>
      <c r="FF48" s="813">
        <v>30.15</v>
      </c>
      <c r="FG48" s="813">
        <v>202</v>
      </c>
      <c r="FH48" s="813">
        <v>6.6998341625207303</v>
      </c>
      <c r="FI48" s="813">
        <v>0</v>
      </c>
      <c r="FJ48" s="813">
        <v>0</v>
      </c>
      <c r="FK48" s="813"/>
      <c r="FL48" s="813">
        <v>0.50249999999999995</v>
      </c>
      <c r="FM48" s="813">
        <v>3.0300000000000002</v>
      </c>
      <c r="FN48" s="813">
        <v>6.0298507462686581</v>
      </c>
      <c r="FO48" s="813">
        <v>10.049999999999999</v>
      </c>
      <c r="FP48" s="813">
        <v>38.380000000000003</v>
      </c>
      <c r="FQ48" s="813">
        <v>3.8189054726368168</v>
      </c>
      <c r="FR48" s="813">
        <v>15.074999999999999</v>
      </c>
      <c r="FS48" s="813">
        <v>121.2</v>
      </c>
      <c r="FT48" s="813">
        <v>8.0398009950248763</v>
      </c>
      <c r="FU48" s="813">
        <v>10.049999999999999</v>
      </c>
      <c r="FV48" s="813">
        <v>116.15</v>
      </c>
      <c r="FW48" s="813">
        <v>11.55721393034826</v>
      </c>
      <c r="FX48" s="813">
        <v>7.5374999999999996</v>
      </c>
      <c r="FY48" s="813">
        <v>34.087499999999999</v>
      </c>
      <c r="FZ48" s="813">
        <v>4.5223880597014929</v>
      </c>
      <c r="GA48" s="813">
        <v>7.0349999999999993</v>
      </c>
      <c r="GB48" s="813">
        <v>67.67</v>
      </c>
      <c r="GC48" s="813">
        <v>9.6190476190476204</v>
      </c>
      <c r="GD48" s="813">
        <v>26.632499999999997</v>
      </c>
      <c r="GE48" s="813">
        <v>374.71</v>
      </c>
      <c r="GF48" s="813">
        <v>14.069651741293534</v>
      </c>
      <c r="GG48" s="813">
        <f t="shared" si="12"/>
        <v>123.11249999999997</v>
      </c>
      <c r="GH48" s="813">
        <f t="shared" si="12"/>
        <v>1039.0374999999999</v>
      </c>
      <c r="GI48" s="813">
        <f t="shared" si="13"/>
        <v>8.4397400751345319</v>
      </c>
      <c r="GJ48" s="813">
        <v>0</v>
      </c>
      <c r="GK48" s="813">
        <v>0</v>
      </c>
      <c r="GL48" s="813"/>
      <c r="GM48" s="813">
        <v>24.119999999999997</v>
      </c>
      <c r="GN48" s="813">
        <v>137.36000000000001</v>
      </c>
      <c r="GO48" s="813">
        <v>5.6948590381426216</v>
      </c>
      <c r="GP48" s="813">
        <v>3.0149999999999997</v>
      </c>
      <c r="GQ48" s="813">
        <v>3.6360000000000001</v>
      </c>
      <c r="GR48" s="813">
        <v>1.2059701492537316</v>
      </c>
      <c r="GS48" s="813">
        <v>0</v>
      </c>
      <c r="GT48" s="813">
        <v>0</v>
      </c>
      <c r="GU48" s="813"/>
      <c r="GV48" s="813">
        <v>2.0099999999999998</v>
      </c>
      <c r="GW48" s="813">
        <v>12.120000000000001</v>
      </c>
      <c r="GX48" s="813">
        <v>6.0298507462686581</v>
      </c>
      <c r="GY48" s="813">
        <v>30.15</v>
      </c>
      <c r="GZ48" s="813">
        <v>202</v>
      </c>
      <c r="HA48" s="813">
        <v>6.6998341625207303</v>
      </c>
      <c r="HB48" s="813">
        <v>0</v>
      </c>
      <c r="HC48" s="813">
        <v>0</v>
      </c>
      <c r="HD48" s="813"/>
      <c r="HE48" s="813">
        <v>5.0249999999999995</v>
      </c>
      <c r="HF48" s="813">
        <v>20.2</v>
      </c>
      <c r="HG48" s="813">
        <v>4.0199004975124382</v>
      </c>
      <c r="HH48" s="813">
        <v>25.124999999999996</v>
      </c>
      <c r="HI48" s="813">
        <v>242.4</v>
      </c>
      <c r="HJ48" s="813">
        <v>9.6477611940298527</v>
      </c>
      <c r="HK48" s="813">
        <v>40.199999999999996</v>
      </c>
      <c r="HL48" s="813">
        <v>56.56</v>
      </c>
      <c r="HM48" s="813">
        <v>1.4069651741293534</v>
      </c>
      <c r="HN48" s="813">
        <f t="shared" si="14"/>
        <v>129.64499999999998</v>
      </c>
      <c r="HO48" s="813">
        <f t="shared" si="2"/>
        <v>674.27600000000007</v>
      </c>
      <c r="HP48" s="813">
        <f t="shared" si="15"/>
        <v>5.2009410312777211</v>
      </c>
      <c r="HQ48" s="813">
        <v>0</v>
      </c>
      <c r="HR48" s="813">
        <v>0</v>
      </c>
      <c r="HS48" s="813"/>
      <c r="HT48" s="813">
        <v>12.059999999999999</v>
      </c>
      <c r="HU48" s="813">
        <v>90.9</v>
      </c>
      <c r="HV48" s="813">
        <v>7.5373134328358224</v>
      </c>
      <c r="HW48" s="813">
        <v>28.139999999999997</v>
      </c>
      <c r="HX48" s="813">
        <v>311.08</v>
      </c>
      <c r="HY48" s="813">
        <v>11.054726368159205</v>
      </c>
      <c r="HZ48" s="813">
        <v>17.084999999999997</v>
      </c>
      <c r="IA48" s="813">
        <v>15.7964</v>
      </c>
      <c r="IB48" s="813">
        <v>0.92457711442786084</v>
      </c>
      <c r="IC48" s="813">
        <v>27.134999999999998</v>
      </c>
      <c r="ID48" s="813">
        <v>136.35</v>
      </c>
      <c r="IE48" s="813">
        <v>5.0248756218905477</v>
      </c>
      <c r="IF48" s="813">
        <v>15.074999999999999</v>
      </c>
      <c r="IG48" s="813">
        <v>60.6</v>
      </c>
      <c r="IH48" s="813">
        <v>4.0199004975124382</v>
      </c>
      <c r="II48" s="813">
        <v>12.059999999999999</v>
      </c>
      <c r="IJ48" s="813">
        <v>60.6</v>
      </c>
      <c r="IK48" s="813">
        <v>5.0248756218905477</v>
      </c>
      <c r="IL48" s="813">
        <v>336.67499999999995</v>
      </c>
      <c r="IM48" s="813">
        <v>5171.2</v>
      </c>
      <c r="IN48" s="813">
        <v>15.359619811390809</v>
      </c>
      <c r="IO48" s="813">
        <v>30.15</v>
      </c>
      <c r="IP48" s="813">
        <v>181.8</v>
      </c>
      <c r="IQ48" s="813">
        <v>6.0298507462686572</v>
      </c>
      <c r="IR48" s="813">
        <f t="shared" si="16"/>
        <v>478.37999999999994</v>
      </c>
      <c r="IS48" s="813">
        <f t="shared" si="16"/>
        <v>6028.3263999999999</v>
      </c>
      <c r="IT48" s="813">
        <f t="shared" si="17"/>
        <v>12.601543542790251</v>
      </c>
      <c r="IU48" s="813">
        <f t="shared" si="19"/>
        <v>1759.6544999999996</v>
      </c>
      <c r="IV48" s="813">
        <f t="shared" si="19"/>
        <v>15184.430899999999</v>
      </c>
      <c r="IW48" s="813">
        <f t="shared" si="18"/>
        <v>8.6292115298770309</v>
      </c>
    </row>
    <row r="49" spans="1:257" ht="15.75">
      <c r="A49" s="482">
        <v>46</v>
      </c>
      <c r="B49" s="483" t="s">
        <v>601</v>
      </c>
      <c r="C49" s="813">
        <v>3.0149999999999997</v>
      </c>
      <c r="D49" s="813">
        <v>36.36</v>
      </c>
      <c r="E49" s="813">
        <v>12.059701492537314</v>
      </c>
      <c r="F49" s="813">
        <v>9.0449999999999982</v>
      </c>
      <c r="G49" s="813">
        <v>63.63</v>
      </c>
      <c r="H49" s="813">
        <v>7.0348258706467677</v>
      </c>
      <c r="I49" s="813">
        <v>4.0199999999999996</v>
      </c>
      <c r="J49" s="813">
        <v>24.240000000000002</v>
      </c>
      <c r="K49" s="813">
        <v>6.0298507462686581</v>
      </c>
      <c r="L49" s="813">
        <v>0</v>
      </c>
      <c r="M49" s="813">
        <v>0</v>
      </c>
      <c r="N49" s="813"/>
      <c r="O49" s="813">
        <v>0</v>
      </c>
      <c r="P49" s="813">
        <v>0</v>
      </c>
      <c r="Q49" s="813"/>
      <c r="R49" s="813">
        <v>1.0049999999999999</v>
      </c>
      <c r="S49" s="813">
        <v>12.120000000000001</v>
      </c>
      <c r="T49" s="813">
        <v>12.059701492537316</v>
      </c>
      <c r="U49" s="813">
        <v>0</v>
      </c>
      <c r="V49" s="813">
        <v>0</v>
      </c>
      <c r="W49" s="813"/>
      <c r="X49" s="813">
        <v>2.0099999999999998</v>
      </c>
      <c r="Y49" s="813">
        <v>3.0300000000000002</v>
      </c>
      <c r="Z49" s="813">
        <v>1.5074626865671645</v>
      </c>
      <c r="AA49" s="813">
        <v>175.87499999999997</v>
      </c>
      <c r="AB49" s="813">
        <v>707</v>
      </c>
      <c r="AC49" s="813">
        <v>4.0199004975124382</v>
      </c>
      <c r="AD49" s="813">
        <v>3.0149999999999997</v>
      </c>
      <c r="AE49" s="813">
        <v>15.15</v>
      </c>
      <c r="AF49" s="813">
        <v>5.0248756218905477</v>
      </c>
      <c r="AG49" s="813">
        <v>3.0149999999999997</v>
      </c>
      <c r="AH49" s="813">
        <v>10.1</v>
      </c>
      <c r="AI49" s="813">
        <v>3.3499170812603651</v>
      </c>
      <c r="AJ49" s="813">
        <v>0</v>
      </c>
      <c r="AK49" s="813">
        <v>0</v>
      </c>
      <c r="AL49" s="813"/>
      <c r="AM49" s="813">
        <v>125.62499999999999</v>
      </c>
      <c r="AN49" s="813">
        <v>62.62</v>
      </c>
      <c r="AO49" s="813">
        <v>0.49846766169154233</v>
      </c>
      <c r="AP49" s="813">
        <v>65.324999999999989</v>
      </c>
      <c r="AQ49" s="813">
        <v>525.20000000000005</v>
      </c>
      <c r="AR49" s="813">
        <v>8.0398009950248781</v>
      </c>
      <c r="AS49" s="813">
        <f t="shared" si="4"/>
        <v>391.94999999999993</v>
      </c>
      <c r="AT49" s="813">
        <f t="shared" si="4"/>
        <v>1459.45</v>
      </c>
      <c r="AU49" s="813">
        <f t="shared" si="5"/>
        <v>3.7235616787855603</v>
      </c>
      <c r="AV49" s="813">
        <v>150.74999999999997</v>
      </c>
      <c r="AW49" s="813">
        <v>2272.5</v>
      </c>
      <c r="AX49" s="813">
        <v>15.074626865671645</v>
      </c>
      <c r="AY49" s="813">
        <v>5.0249999999999995</v>
      </c>
      <c r="AZ49" s="813">
        <v>60.6</v>
      </c>
      <c r="BA49" s="813">
        <v>12.059701492537314</v>
      </c>
      <c r="BB49" s="813">
        <v>50.249999999999993</v>
      </c>
      <c r="BC49" s="813">
        <v>249.97499999999999</v>
      </c>
      <c r="BD49" s="813">
        <v>4.9746268656716426</v>
      </c>
      <c r="BE49" s="813">
        <v>0</v>
      </c>
      <c r="BF49" s="813">
        <v>0</v>
      </c>
      <c r="BG49" s="813"/>
      <c r="BH49" s="813">
        <v>0</v>
      </c>
      <c r="BI49" s="813">
        <v>0</v>
      </c>
      <c r="BJ49" s="813"/>
      <c r="BK49" s="813">
        <v>90.449999999999989</v>
      </c>
      <c r="BL49" s="813">
        <v>9271.7999999999993</v>
      </c>
      <c r="BM49" s="813">
        <v>102.50746268656717</v>
      </c>
      <c r="BN49" s="813">
        <v>25.124999999999996</v>
      </c>
      <c r="BO49" s="813">
        <v>252.5</v>
      </c>
      <c r="BP49" s="813">
        <v>10.049751243781095</v>
      </c>
      <c r="BQ49" s="813">
        <v>54.269999999999996</v>
      </c>
      <c r="BR49" s="813">
        <v>818.1</v>
      </c>
      <c r="BS49" s="813">
        <v>15.074626865671643</v>
      </c>
      <c r="BT49" s="813">
        <f t="shared" si="6"/>
        <v>375.86999999999995</v>
      </c>
      <c r="BU49" s="813">
        <f t="shared" si="1"/>
        <v>12925.475</v>
      </c>
      <c r="BV49" s="813">
        <f t="shared" si="7"/>
        <v>34.388152818793735</v>
      </c>
      <c r="BW49" s="813">
        <v>0</v>
      </c>
      <c r="BX49" s="813">
        <v>0</v>
      </c>
      <c r="BY49" s="813"/>
      <c r="BZ49" s="813">
        <v>5.0249999999999995</v>
      </c>
      <c r="CA49" s="813">
        <v>25.25</v>
      </c>
      <c r="CB49" s="813">
        <v>5.0248756218905477</v>
      </c>
      <c r="CC49" s="813">
        <v>2.0099999999999998</v>
      </c>
      <c r="CD49" s="813">
        <v>20.2</v>
      </c>
      <c r="CE49" s="813">
        <v>10.049751243781095</v>
      </c>
      <c r="CF49" s="813">
        <v>7.6681499999999989</v>
      </c>
      <c r="CG49" s="813">
        <v>79.264800000000008</v>
      </c>
      <c r="CH49" s="813">
        <v>10.336886993603414</v>
      </c>
      <c r="CI49" s="813">
        <v>10.049999999999999</v>
      </c>
      <c r="CJ49" s="813">
        <v>40.4</v>
      </c>
      <c r="CK49" s="813">
        <v>4.0199004975124382</v>
      </c>
      <c r="CL49" s="813">
        <v>35.174999999999997</v>
      </c>
      <c r="CM49" s="813">
        <v>494.9</v>
      </c>
      <c r="CN49" s="813">
        <v>14.069651741293534</v>
      </c>
      <c r="CO49" s="813">
        <v>71.35499999999999</v>
      </c>
      <c r="CP49" s="813">
        <v>950.41</v>
      </c>
      <c r="CQ49" s="813">
        <v>13.319459042814101</v>
      </c>
      <c r="CR49" s="813">
        <v>6.0299999999999994</v>
      </c>
      <c r="CS49" s="813">
        <v>72.72</v>
      </c>
      <c r="CT49" s="813">
        <v>12.059701492537314</v>
      </c>
      <c r="CU49" s="813">
        <v>55.274999999999991</v>
      </c>
      <c r="CV49" s="813">
        <v>399.96</v>
      </c>
      <c r="CW49" s="813">
        <v>7.2358208955223891</v>
      </c>
      <c r="CX49" s="813">
        <v>16.079999999999998</v>
      </c>
      <c r="CY49" s="813">
        <v>102.01</v>
      </c>
      <c r="CZ49" s="813">
        <v>6.3439054726368171</v>
      </c>
      <c r="DA49" s="813">
        <v>45.224999999999994</v>
      </c>
      <c r="DB49" s="813">
        <v>243.1575</v>
      </c>
      <c r="DC49" s="813">
        <v>5.3766169154228862</v>
      </c>
      <c r="DD49" s="813">
        <v>5.0249999999999995</v>
      </c>
      <c r="DE49" s="813">
        <v>43.43</v>
      </c>
      <c r="DF49" s="813">
        <v>8.6427860696517413</v>
      </c>
      <c r="DG49" s="813">
        <v>10.049999999999999</v>
      </c>
      <c r="DH49" s="813">
        <v>101</v>
      </c>
      <c r="DI49" s="813">
        <v>10.049751243781095</v>
      </c>
      <c r="DJ49" s="813">
        <f t="shared" si="8"/>
        <v>268.96814999999998</v>
      </c>
      <c r="DK49" s="813">
        <f t="shared" si="8"/>
        <v>2572.7022999999995</v>
      </c>
      <c r="DL49" s="813">
        <f t="shared" si="9"/>
        <v>9.5650815905154563</v>
      </c>
      <c r="DM49" s="813">
        <v>0</v>
      </c>
      <c r="DN49" s="813">
        <v>0</v>
      </c>
      <c r="DO49" s="813"/>
      <c r="DP49" s="813">
        <v>0</v>
      </c>
      <c r="DQ49" s="813">
        <v>0</v>
      </c>
      <c r="DR49" s="813"/>
      <c r="DS49" s="813">
        <v>30.15</v>
      </c>
      <c r="DT49" s="813">
        <v>131.30000000000001</v>
      </c>
      <c r="DU49" s="813">
        <v>4.3548922056384747</v>
      </c>
      <c r="DV49" s="813">
        <v>10.049999999999999</v>
      </c>
      <c r="DW49" s="813">
        <v>85.85</v>
      </c>
      <c r="DX49" s="813">
        <v>8.5422885572139311</v>
      </c>
      <c r="DY49" s="813">
        <v>4.0199999999999996</v>
      </c>
      <c r="DZ49" s="813">
        <v>18.18</v>
      </c>
      <c r="EA49" s="813">
        <v>4.5223880597014929</v>
      </c>
      <c r="EB49" s="813">
        <v>20.602499999999999</v>
      </c>
      <c r="EC49" s="813">
        <v>165.64000000000001</v>
      </c>
      <c r="ED49" s="813">
        <v>8.0398009950248763</v>
      </c>
      <c r="EE49" s="813">
        <v>5.7284999999999995</v>
      </c>
      <c r="EF49" s="813">
        <v>42.914900000000003</v>
      </c>
      <c r="EG49" s="813">
        <v>7.4914724622501536</v>
      </c>
      <c r="EH49" s="813">
        <v>0</v>
      </c>
      <c r="EI49" s="813">
        <v>0</v>
      </c>
      <c r="EJ49" s="813"/>
      <c r="EK49" s="813">
        <v>4.0199999999999996</v>
      </c>
      <c r="EL49" s="813">
        <v>44.44</v>
      </c>
      <c r="EM49" s="813">
        <v>11.054726368159205</v>
      </c>
      <c r="EN49" s="813">
        <v>0</v>
      </c>
      <c r="EO49" s="813">
        <v>0</v>
      </c>
      <c r="EP49" s="813"/>
      <c r="EQ49" s="813">
        <v>37.687499999999993</v>
      </c>
      <c r="ER49" s="813">
        <v>303</v>
      </c>
      <c r="ES49" s="813">
        <v>8.0398009950248763</v>
      </c>
      <c r="ET49" s="813">
        <f t="shared" si="10"/>
        <v>112.25849999999997</v>
      </c>
      <c r="EU49" s="813">
        <f t="shared" si="10"/>
        <v>791.32490000000007</v>
      </c>
      <c r="EV49" s="813">
        <f t="shared" si="11"/>
        <v>7.0491312461862599</v>
      </c>
      <c r="EW49" s="813">
        <v>0</v>
      </c>
      <c r="EX49" s="813">
        <v>0</v>
      </c>
      <c r="EY49" s="813"/>
      <c r="EZ49" s="813">
        <v>5.0249999999999995</v>
      </c>
      <c r="FA49" s="813">
        <v>15.15</v>
      </c>
      <c r="FB49" s="813">
        <v>3.0149253731343286</v>
      </c>
      <c r="FC49" s="813">
        <v>43.214999999999996</v>
      </c>
      <c r="FD49" s="813">
        <v>347.44</v>
      </c>
      <c r="FE49" s="813">
        <v>8.0398009950248763</v>
      </c>
      <c r="FF49" s="813">
        <v>200.99999999999997</v>
      </c>
      <c r="FG49" s="813">
        <v>3030</v>
      </c>
      <c r="FH49" s="813">
        <v>15.074626865671643</v>
      </c>
      <c r="FI49" s="813">
        <v>3.0149999999999997</v>
      </c>
      <c r="FJ49" s="813">
        <v>36.36</v>
      </c>
      <c r="FK49" s="813">
        <v>12.059701492537314</v>
      </c>
      <c r="FL49" s="813">
        <v>0.50249999999999995</v>
      </c>
      <c r="FM49" s="813">
        <v>3.0300000000000002</v>
      </c>
      <c r="FN49" s="813">
        <v>6.0298507462686581</v>
      </c>
      <c r="FO49" s="813">
        <v>15.074999999999999</v>
      </c>
      <c r="FP49" s="813">
        <v>173.72</v>
      </c>
      <c r="FQ49" s="813">
        <v>11.523714759535656</v>
      </c>
      <c r="FR49" s="813">
        <v>37.687499999999993</v>
      </c>
      <c r="FS49" s="813">
        <v>303</v>
      </c>
      <c r="FT49" s="813">
        <v>8.0398009950248763</v>
      </c>
      <c r="FU49" s="813">
        <v>15.074999999999999</v>
      </c>
      <c r="FV49" s="813">
        <v>159.58000000000001</v>
      </c>
      <c r="FW49" s="813">
        <v>10.585737976782754</v>
      </c>
      <c r="FX49" s="813">
        <v>13.064999999999998</v>
      </c>
      <c r="FY49" s="813">
        <v>55.802500000000002</v>
      </c>
      <c r="FZ49" s="813">
        <v>4.2711442786069664</v>
      </c>
      <c r="GA49" s="813">
        <v>5.0249999999999995</v>
      </c>
      <c r="GB49" s="813">
        <v>19.190000000000001</v>
      </c>
      <c r="GC49" s="813">
        <v>3.8189054726368168</v>
      </c>
      <c r="GD49" s="813">
        <v>46.23</v>
      </c>
      <c r="GE49" s="813">
        <v>1068.58</v>
      </c>
      <c r="GF49" s="813">
        <v>23.114427860696516</v>
      </c>
      <c r="GG49" s="813">
        <f t="shared" si="12"/>
        <v>384.91499999999991</v>
      </c>
      <c r="GH49" s="813">
        <f t="shared" si="12"/>
        <v>5211.8525</v>
      </c>
      <c r="GI49" s="813">
        <f t="shared" si="13"/>
        <v>13.540268630736659</v>
      </c>
      <c r="GJ49" s="813">
        <v>0</v>
      </c>
      <c r="GK49" s="813">
        <v>0</v>
      </c>
      <c r="GL49" s="813"/>
      <c r="GM49" s="813">
        <v>13.064999999999998</v>
      </c>
      <c r="GN49" s="813">
        <v>191.9</v>
      </c>
      <c r="GO49" s="813">
        <v>14.688097971680063</v>
      </c>
      <c r="GP49" s="813">
        <v>1.0049999999999999</v>
      </c>
      <c r="GQ49" s="813">
        <v>1.01</v>
      </c>
      <c r="GR49" s="813">
        <v>1.0049751243781095</v>
      </c>
      <c r="GS49" s="813">
        <v>0</v>
      </c>
      <c r="GT49" s="813">
        <v>0</v>
      </c>
      <c r="GU49" s="813"/>
      <c r="GV49" s="813">
        <v>25.124999999999996</v>
      </c>
      <c r="GW49" s="813">
        <v>237.35</v>
      </c>
      <c r="GX49" s="813">
        <v>9.4467661691542304</v>
      </c>
      <c r="GY49" s="813">
        <v>15.074999999999999</v>
      </c>
      <c r="GZ49" s="813">
        <v>136.35</v>
      </c>
      <c r="HA49" s="813">
        <v>9.0447761194029859</v>
      </c>
      <c r="HB49" s="813">
        <v>3.0149999999999997</v>
      </c>
      <c r="HC49" s="813">
        <v>36.36</v>
      </c>
      <c r="HD49" s="813">
        <v>12.059701492537314</v>
      </c>
      <c r="HE49" s="813">
        <v>1.0049999999999999</v>
      </c>
      <c r="HF49" s="813">
        <v>6.0600000000000005</v>
      </c>
      <c r="HG49" s="813">
        <v>6.0298507462686581</v>
      </c>
      <c r="HH49" s="813">
        <v>22.11</v>
      </c>
      <c r="HI49" s="813">
        <v>227.25</v>
      </c>
      <c r="HJ49" s="813">
        <v>10.278154681139757</v>
      </c>
      <c r="HK49" s="813">
        <v>5.0249999999999995</v>
      </c>
      <c r="HL49" s="813">
        <v>16.16</v>
      </c>
      <c r="HM49" s="813">
        <v>3.2159203980099504</v>
      </c>
      <c r="HN49" s="813">
        <f t="shared" si="14"/>
        <v>85.425000000000011</v>
      </c>
      <c r="HO49" s="813">
        <f t="shared" si="2"/>
        <v>852.43999999999994</v>
      </c>
      <c r="HP49" s="813">
        <f t="shared" si="15"/>
        <v>9.9788118232367555</v>
      </c>
      <c r="HQ49" s="813">
        <v>30.15</v>
      </c>
      <c r="HR49" s="813">
        <v>257.55</v>
      </c>
      <c r="HS49" s="813">
        <v>8.5422885572139311</v>
      </c>
      <c r="HT49" s="813">
        <v>6.0299999999999994</v>
      </c>
      <c r="HU49" s="813">
        <v>49.49</v>
      </c>
      <c r="HV49" s="813">
        <v>8.2072968490878946</v>
      </c>
      <c r="HW49" s="813">
        <v>35.174999999999997</v>
      </c>
      <c r="HX49" s="813">
        <v>247.45</v>
      </c>
      <c r="HY49" s="813">
        <v>7.0348258706467668</v>
      </c>
      <c r="HZ49" s="813">
        <v>1.5074999999999998</v>
      </c>
      <c r="IA49" s="813">
        <v>18.9375</v>
      </c>
      <c r="IB49" s="813">
        <v>12.562189054726369</v>
      </c>
      <c r="IC49" s="813">
        <v>39.194999999999993</v>
      </c>
      <c r="ID49" s="813">
        <v>590.85</v>
      </c>
      <c r="IE49" s="813">
        <v>15.074626865671645</v>
      </c>
      <c r="IF49" s="813">
        <v>20.099999999999998</v>
      </c>
      <c r="IG49" s="813">
        <v>141.4</v>
      </c>
      <c r="IH49" s="813">
        <v>7.0348258706467668</v>
      </c>
      <c r="II49" s="813">
        <v>15.074999999999999</v>
      </c>
      <c r="IJ49" s="813">
        <v>75.75</v>
      </c>
      <c r="IK49" s="813">
        <v>5.0248756218905477</v>
      </c>
      <c r="IL49" s="813">
        <v>291.45</v>
      </c>
      <c r="IM49" s="813">
        <v>4949</v>
      </c>
      <c r="IN49" s="813">
        <v>16.980614170526678</v>
      </c>
      <c r="IO49" s="813">
        <v>10.049999999999999</v>
      </c>
      <c r="IP49" s="813">
        <v>101</v>
      </c>
      <c r="IQ49" s="813">
        <v>10.049751243781095</v>
      </c>
      <c r="IR49" s="813">
        <f t="shared" si="16"/>
        <v>448.73249999999996</v>
      </c>
      <c r="IS49" s="813">
        <f t="shared" si="16"/>
        <v>6431.4274999999998</v>
      </c>
      <c r="IT49" s="813">
        <f t="shared" si="17"/>
        <v>14.332430791172916</v>
      </c>
      <c r="IU49" s="813">
        <f t="shared" si="19"/>
        <v>2068.1191499999995</v>
      </c>
      <c r="IV49" s="813">
        <f t="shared" si="19"/>
        <v>30244.672200000001</v>
      </c>
      <c r="IW49" s="813">
        <f t="shared" si="18"/>
        <v>14.624240677815884</v>
      </c>
    </row>
    <row r="50" spans="1:257" ht="15.75">
      <c r="A50" s="482">
        <v>47</v>
      </c>
      <c r="B50" s="483" t="s">
        <v>602</v>
      </c>
      <c r="C50" s="813">
        <v>2.0099999999999998</v>
      </c>
      <c r="D50" s="813">
        <v>20.2</v>
      </c>
      <c r="E50" s="813">
        <v>10.049751243781095</v>
      </c>
      <c r="F50" s="813">
        <v>9.0449999999999982</v>
      </c>
      <c r="G50" s="813">
        <v>90.9</v>
      </c>
      <c r="H50" s="813">
        <v>10.049751243781097</v>
      </c>
      <c r="I50" s="813">
        <v>3.0149999999999997</v>
      </c>
      <c r="J50" s="813">
        <v>15.15</v>
      </c>
      <c r="K50" s="813">
        <v>5.0248756218905477</v>
      </c>
      <c r="L50" s="813">
        <v>0</v>
      </c>
      <c r="M50" s="813">
        <v>0</v>
      </c>
      <c r="N50" s="813"/>
      <c r="O50" s="813">
        <v>3.0149999999999997</v>
      </c>
      <c r="P50" s="813">
        <v>22.22</v>
      </c>
      <c r="Q50" s="813">
        <v>7.3698175787728033</v>
      </c>
      <c r="R50" s="813">
        <v>2.0099999999999998</v>
      </c>
      <c r="S50" s="813">
        <v>24.240000000000002</v>
      </c>
      <c r="T50" s="813">
        <v>12.059701492537316</v>
      </c>
      <c r="U50" s="813">
        <v>0</v>
      </c>
      <c r="V50" s="813">
        <v>0</v>
      </c>
      <c r="W50" s="813"/>
      <c r="X50" s="813">
        <v>9.0449999999999982</v>
      </c>
      <c r="Y50" s="813">
        <v>25.25</v>
      </c>
      <c r="Z50" s="813">
        <v>2.7915975677169711</v>
      </c>
      <c r="AA50" s="813">
        <v>40.199999999999996</v>
      </c>
      <c r="AB50" s="813">
        <v>202</v>
      </c>
      <c r="AC50" s="813">
        <v>5.0248756218905477</v>
      </c>
      <c r="AD50" s="813">
        <v>3.0149999999999997</v>
      </c>
      <c r="AE50" s="813">
        <v>13.13</v>
      </c>
      <c r="AF50" s="813">
        <v>4.3548922056384747</v>
      </c>
      <c r="AG50" s="813">
        <v>4.0199999999999996</v>
      </c>
      <c r="AH50" s="813">
        <v>11.11</v>
      </c>
      <c r="AI50" s="813">
        <v>2.7636815920398012</v>
      </c>
      <c r="AJ50" s="813">
        <v>0</v>
      </c>
      <c r="AK50" s="813">
        <v>0</v>
      </c>
      <c r="AL50" s="813"/>
      <c r="AM50" s="813">
        <v>50.249999999999993</v>
      </c>
      <c r="AN50" s="813">
        <v>10.1</v>
      </c>
      <c r="AO50" s="813">
        <v>0.2009950248756219</v>
      </c>
      <c r="AP50" s="813">
        <v>50.249999999999993</v>
      </c>
      <c r="AQ50" s="813">
        <v>454.5</v>
      </c>
      <c r="AR50" s="813">
        <v>9.0447761194029859</v>
      </c>
      <c r="AS50" s="813">
        <f t="shared" si="4"/>
        <v>175.87499999999997</v>
      </c>
      <c r="AT50" s="813">
        <f t="shared" si="4"/>
        <v>888.80000000000007</v>
      </c>
      <c r="AU50" s="813">
        <f t="shared" si="5"/>
        <v>5.05358919687278</v>
      </c>
      <c r="AV50" s="813">
        <v>72.359999999999985</v>
      </c>
      <c r="AW50" s="813">
        <v>872.64</v>
      </c>
      <c r="AX50" s="813">
        <v>12.059701492537316</v>
      </c>
      <c r="AY50" s="813">
        <v>4.0199999999999996</v>
      </c>
      <c r="AZ50" s="813">
        <v>40.4</v>
      </c>
      <c r="BA50" s="813">
        <v>10.049751243781095</v>
      </c>
      <c r="BB50" s="813">
        <v>17.084999999999997</v>
      </c>
      <c r="BC50" s="813">
        <v>50.5</v>
      </c>
      <c r="BD50" s="813">
        <v>2.9558091893473812</v>
      </c>
      <c r="BE50" s="813">
        <v>0</v>
      </c>
      <c r="BF50" s="813">
        <v>0</v>
      </c>
      <c r="BG50" s="813"/>
      <c r="BH50" s="813">
        <v>10.049999999999999</v>
      </c>
      <c r="BI50" s="813">
        <v>50.5</v>
      </c>
      <c r="BJ50" s="813">
        <v>5.0248756218905477</v>
      </c>
      <c r="BK50" s="813">
        <v>98.49</v>
      </c>
      <c r="BL50" s="813">
        <v>10095.960000000001</v>
      </c>
      <c r="BM50" s="813">
        <v>102.50746268656718</v>
      </c>
      <c r="BN50" s="813">
        <v>20.099999999999998</v>
      </c>
      <c r="BO50" s="813">
        <v>181.8</v>
      </c>
      <c r="BP50" s="813">
        <v>9.0447761194029859</v>
      </c>
      <c r="BQ50" s="813">
        <v>27.134999999999998</v>
      </c>
      <c r="BR50" s="813">
        <v>409.05</v>
      </c>
      <c r="BS50" s="813">
        <v>15.074626865671643</v>
      </c>
      <c r="BT50" s="813">
        <f t="shared" si="6"/>
        <v>249.23999999999995</v>
      </c>
      <c r="BU50" s="813">
        <f t="shared" si="1"/>
        <v>11700.849999999999</v>
      </c>
      <c r="BV50" s="813">
        <f t="shared" si="7"/>
        <v>46.946116193227418</v>
      </c>
      <c r="BW50" s="813">
        <v>5.0249999999999995</v>
      </c>
      <c r="BX50" s="813">
        <v>52.52</v>
      </c>
      <c r="BY50" s="813">
        <v>10.45174129353234</v>
      </c>
      <c r="BZ50" s="813">
        <v>3.0149999999999997</v>
      </c>
      <c r="CA50" s="813">
        <v>18.18</v>
      </c>
      <c r="CB50" s="813">
        <v>6.0298507462686572</v>
      </c>
      <c r="CC50" s="813">
        <v>2.0099999999999998</v>
      </c>
      <c r="CD50" s="813">
        <v>20.2</v>
      </c>
      <c r="CE50" s="813">
        <v>10.049751243781095</v>
      </c>
      <c r="CF50" s="813">
        <v>4.3818000000000001</v>
      </c>
      <c r="CG50" s="813">
        <v>50.641400000000004</v>
      </c>
      <c r="CH50" s="813">
        <v>11.55721393034826</v>
      </c>
      <c r="CI50" s="813">
        <v>0</v>
      </c>
      <c r="CJ50" s="813">
        <v>0</v>
      </c>
      <c r="CK50" s="813"/>
      <c r="CL50" s="813">
        <v>30.15</v>
      </c>
      <c r="CM50" s="813">
        <v>424.2</v>
      </c>
      <c r="CN50" s="813">
        <v>14.069651741293532</v>
      </c>
      <c r="CO50" s="813">
        <v>68.339999999999989</v>
      </c>
      <c r="CP50" s="813">
        <v>889.81000000000006</v>
      </c>
      <c r="CQ50" s="813">
        <v>13.020339479075215</v>
      </c>
      <c r="CR50" s="813">
        <v>10.049999999999999</v>
      </c>
      <c r="CS50" s="813">
        <v>151.5</v>
      </c>
      <c r="CT50" s="813">
        <v>15.074626865671643</v>
      </c>
      <c r="CU50" s="813">
        <v>85.424999999999997</v>
      </c>
      <c r="CV50" s="813">
        <v>944.35</v>
      </c>
      <c r="CW50" s="813">
        <v>11.054726368159205</v>
      </c>
      <c r="CX50" s="813">
        <v>20.099999999999998</v>
      </c>
      <c r="CY50" s="813">
        <v>125.24</v>
      </c>
      <c r="CZ50" s="813">
        <v>6.2308457711442786</v>
      </c>
      <c r="DA50" s="813">
        <v>45.224999999999994</v>
      </c>
      <c r="DB50" s="813">
        <v>238.61250000000001</v>
      </c>
      <c r="DC50" s="813">
        <v>5.276119402985076</v>
      </c>
      <c r="DD50" s="813">
        <v>0</v>
      </c>
      <c r="DE50" s="813">
        <v>0</v>
      </c>
      <c r="DF50" s="813"/>
      <c r="DG50" s="813">
        <v>10.049999999999999</v>
      </c>
      <c r="DH50" s="813">
        <v>101</v>
      </c>
      <c r="DI50" s="813">
        <v>10.049751243781095</v>
      </c>
      <c r="DJ50" s="813">
        <f t="shared" si="8"/>
        <v>283.77179999999998</v>
      </c>
      <c r="DK50" s="813">
        <f t="shared" si="8"/>
        <v>3016.2539000000002</v>
      </c>
      <c r="DL50" s="813">
        <f t="shared" si="9"/>
        <v>10.629153072997388</v>
      </c>
      <c r="DM50" s="813">
        <v>0</v>
      </c>
      <c r="DN50" s="813">
        <v>0</v>
      </c>
      <c r="DO50" s="813"/>
      <c r="DP50" s="813">
        <v>0</v>
      </c>
      <c r="DQ50" s="813">
        <v>0</v>
      </c>
      <c r="DR50" s="813"/>
      <c r="DS50" s="813">
        <v>21.104999999999997</v>
      </c>
      <c r="DT50" s="813">
        <v>42.42</v>
      </c>
      <c r="DU50" s="813">
        <v>2.0099502487562191</v>
      </c>
      <c r="DV50" s="813">
        <v>8.0399999999999991</v>
      </c>
      <c r="DW50" s="813">
        <v>48.480000000000004</v>
      </c>
      <c r="DX50" s="813">
        <v>6.0298507462686581</v>
      </c>
      <c r="DY50" s="813">
        <v>12.059999999999999</v>
      </c>
      <c r="DZ50" s="813">
        <v>36.36</v>
      </c>
      <c r="EA50" s="813">
        <v>3.0149253731343286</v>
      </c>
      <c r="EB50" s="813">
        <v>25.124999999999996</v>
      </c>
      <c r="EC50" s="813">
        <v>176.75</v>
      </c>
      <c r="ED50" s="813">
        <v>7.0348258706467668</v>
      </c>
      <c r="EE50" s="813">
        <v>11.557499999999999</v>
      </c>
      <c r="EF50" s="813">
        <v>76.0227</v>
      </c>
      <c r="EG50" s="813">
        <v>6.5777806619078527</v>
      </c>
      <c r="EH50" s="813">
        <v>0</v>
      </c>
      <c r="EI50" s="813">
        <v>0</v>
      </c>
      <c r="EJ50" s="813"/>
      <c r="EK50" s="813">
        <v>5.0249999999999995</v>
      </c>
      <c r="EL50" s="813">
        <v>50.5</v>
      </c>
      <c r="EM50" s="813">
        <v>10.049751243781095</v>
      </c>
      <c r="EN50" s="813">
        <v>1.2059999999999997</v>
      </c>
      <c r="EO50" s="813">
        <v>8.3224</v>
      </c>
      <c r="EP50" s="813">
        <v>6.9008291873963534</v>
      </c>
      <c r="EQ50" s="813">
        <v>15.577499999999999</v>
      </c>
      <c r="ER50" s="813">
        <v>109.58500000000001</v>
      </c>
      <c r="ES50" s="813">
        <v>7.0348258706467668</v>
      </c>
      <c r="ET50" s="813">
        <f t="shared" si="10"/>
        <v>99.696000000000012</v>
      </c>
      <c r="EU50" s="813">
        <f t="shared" si="10"/>
        <v>548.44010000000003</v>
      </c>
      <c r="EV50" s="813">
        <f t="shared" si="11"/>
        <v>5.5011244182314227</v>
      </c>
      <c r="EW50" s="813">
        <v>2.0099999999999998</v>
      </c>
      <c r="EX50" s="813">
        <v>4.04</v>
      </c>
      <c r="EY50" s="813">
        <v>2.0099502487562191</v>
      </c>
      <c r="EZ50" s="813">
        <v>10.049999999999999</v>
      </c>
      <c r="FA50" s="813">
        <v>30.3</v>
      </c>
      <c r="FB50" s="813">
        <v>3.0149253731343286</v>
      </c>
      <c r="FC50" s="813">
        <v>10.049999999999999</v>
      </c>
      <c r="FD50" s="813">
        <v>97.97</v>
      </c>
      <c r="FE50" s="813">
        <v>9.7482587064676629</v>
      </c>
      <c r="FF50" s="813">
        <v>20.099999999999998</v>
      </c>
      <c r="FG50" s="813">
        <v>40.4</v>
      </c>
      <c r="FH50" s="813">
        <v>2.0099502487562191</v>
      </c>
      <c r="FI50" s="813">
        <v>0.50249999999999995</v>
      </c>
      <c r="FJ50" s="813">
        <v>6.5650000000000004</v>
      </c>
      <c r="FK50" s="813">
        <v>13.064676616915426</v>
      </c>
      <c r="FL50" s="813">
        <v>0.50249999999999995</v>
      </c>
      <c r="FM50" s="813">
        <v>3.0300000000000002</v>
      </c>
      <c r="FN50" s="813">
        <v>6.0298507462686581</v>
      </c>
      <c r="FO50" s="813">
        <v>10.049999999999999</v>
      </c>
      <c r="FP50" s="813">
        <v>20.2</v>
      </c>
      <c r="FQ50" s="813">
        <v>2.0099502487562191</v>
      </c>
      <c r="FR50" s="813">
        <v>15.577499999999999</v>
      </c>
      <c r="FS50" s="813">
        <v>109.58500000000001</v>
      </c>
      <c r="FT50" s="813">
        <v>7.0348258706467668</v>
      </c>
      <c r="FU50" s="813">
        <v>5.0249999999999995</v>
      </c>
      <c r="FV50" s="813">
        <v>57.57</v>
      </c>
      <c r="FW50" s="813">
        <v>11.456716417910449</v>
      </c>
      <c r="FX50" s="813">
        <v>7.5374999999999996</v>
      </c>
      <c r="FY50" s="813">
        <v>26.966999999999999</v>
      </c>
      <c r="FZ50" s="813">
        <v>3.5777114427860695</v>
      </c>
      <c r="GA50" s="813">
        <v>4.0199999999999996</v>
      </c>
      <c r="GB50" s="813">
        <v>12.120000000000001</v>
      </c>
      <c r="GC50" s="813">
        <v>3.0149253731343291</v>
      </c>
      <c r="GD50" s="813">
        <v>38.19</v>
      </c>
      <c r="GE50" s="813">
        <v>855.10640000000001</v>
      </c>
      <c r="GF50" s="813">
        <v>22.390845771144281</v>
      </c>
      <c r="GG50" s="813">
        <f t="shared" si="12"/>
        <v>123.61499999999998</v>
      </c>
      <c r="GH50" s="813">
        <f t="shared" si="12"/>
        <v>1263.8534</v>
      </c>
      <c r="GI50" s="813">
        <f t="shared" si="13"/>
        <v>10.224110342595965</v>
      </c>
      <c r="GJ50" s="813">
        <v>3.0149999999999997</v>
      </c>
      <c r="GK50" s="813">
        <v>9.09</v>
      </c>
      <c r="GL50" s="813">
        <v>3.0149253731343286</v>
      </c>
      <c r="GM50" s="813">
        <v>7.5374999999999996</v>
      </c>
      <c r="GN50" s="813">
        <v>57.57</v>
      </c>
      <c r="GO50" s="813">
        <v>7.6378109452736318</v>
      </c>
      <c r="GP50" s="813">
        <v>1.0049999999999999</v>
      </c>
      <c r="GQ50" s="813">
        <v>0.90900000000000003</v>
      </c>
      <c r="GR50" s="813">
        <v>0.90447761194029863</v>
      </c>
      <c r="GS50" s="813">
        <v>0</v>
      </c>
      <c r="GT50" s="813">
        <v>0</v>
      </c>
      <c r="GU50" s="813"/>
      <c r="GV50" s="813">
        <v>6.0299999999999994</v>
      </c>
      <c r="GW50" s="813">
        <v>48.480000000000004</v>
      </c>
      <c r="GX50" s="813">
        <v>8.0398009950248763</v>
      </c>
      <c r="GY50" s="813">
        <v>15.074999999999999</v>
      </c>
      <c r="GZ50" s="813">
        <v>121.2</v>
      </c>
      <c r="HA50" s="813">
        <v>8.0398009950248763</v>
      </c>
      <c r="HB50" s="813">
        <v>0.50249999999999995</v>
      </c>
      <c r="HC50" s="813">
        <v>6.5650000000000004</v>
      </c>
      <c r="HD50" s="813">
        <v>13.064676616915426</v>
      </c>
      <c r="HE50" s="813">
        <v>0.50249999999999995</v>
      </c>
      <c r="HF50" s="813">
        <v>4.04</v>
      </c>
      <c r="HG50" s="813">
        <v>8.0398009950248763</v>
      </c>
      <c r="HH50" s="813">
        <v>14.069999999999999</v>
      </c>
      <c r="HI50" s="813">
        <v>155.54</v>
      </c>
      <c r="HJ50" s="813">
        <v>11.054726368159205</v>
      </c>
      <c r="HK50" s="813">
        <v>15.074999999999999</v>
      </c>
      <c r="HL50" s="813">
        <v>35.35</v>
      </c>
      <c r="HM50" s="813">
        <v>2.3449419568822556</v>
      </c>
      <c r="HN50" s="813">
        <f t="shared" si="14"/>
        <v>62.812499999999986</v>
      </c>
      <c r="HO50" s="813">
        <f t="shared" si="2"/>
        <v>438.74400000000003</v>
      </c>
      <c r="HP50" s="813">
        <f t="shared" si="15"/>
        <v>6.9849791044776142</v>
      </c>
      <c r="HQ50" s="813">
        <v>18.089999999999996</v>
      </c>
      <c r="HR50" s="813">
        <v>172.71</v>
      </c>
      <c r="HS50" s="813">
        <v>9.5472636815920424</v>
      </c>
      <c r="HT50" s="813">
        <v>9.0449999999999982</v>
      </c>
      <c r="HU50" s="813">
        <v>55.55</v>
      </c>
      <c r="HV50" s="813">
        <v>6.1415146489773367</v>
      </c>
      <c r="HW50" s="813">
        <v>22.11</v>
      </c>
      <c r="HX50" s="813">
        <v>133.32</v>
      </c>
      <c r="HY50" s="813">
        <v>6.0298507462686564</v>
      </c>
      <c r="HZ50" s="813">
        <v>1.0049999999999999</v>
      </c>
      <c r="IA50" s="813">
        <v>7.5750000000000002</v>
      </c>
      <c r="IB50" s="813">
        <v>7.5373134328358216</v>
      </c>
      <c r="IC50" s="813">
        <v>40.199999999999996</v>
      </c>
      <c r="ID50" s="813">
        <v>404</v>
      </c>
      <c r="IE50" s="813">
        <v>10.049751243781095</v>
      </c>
      <c r="IF50" s="813">
        <v>7.0349999999999993</v>
      </c>
      <c r="IG50" s="813">
        <v>21.21</v>
      </c>
      <c r="IH50" s="813">
        <v>3.0149253731343286</v>
      </c>
      <c r="II50" s="813">
        <v>1.5074999999999998</v>
      </c>
      <c r="IJ50" s="813">
        <v>1.5150000000000001</v>
      </c>
      <c r="IK50" s="813">
        <v>1.0049751243781095</v>
      </c>
      <c r="IL50" s="813">
        <v>266.32499999999999</v>
      </c>
      <c r="IM50" s="813">
        <v>4848</v>
      </c>
      <c r="IN50" s="813">
        <v>18.203323007603494</v>
      </c>
      <c r="IO50" s="813">
        <v>35.174999999999997</v>
      </c>
      <c r="IP50" s="813">
        <v>318.14999999999998</v>
      </c>
      <c r="IQ50" s="813">
        <v>9.0447761194029859</v>
      </c>
      <c r="IR50" s="813">
        <f t="shared" si="16"/>
        <v>400.49250000000001</v>
      </c>
      <c r="IS50" s="813">
        <f t="shared" si="16"/>
        <v>5962.03</v>
      </c>
      <c r="IT50" s="813">
        <f t="shared" si="17"/>
        <v>14.886745694363814</v>
      </c>
      <c r="IU50" s="813">
        <f t="shared" si="19"/>
        <v>1395.5028</v>
      </c>
      <c r="IV50" s="813">
        <f t="shared" si="19"/>
        <v>23818.971399999995</v>
      </c>
      <c r="IW50" s="813">
        <f t="shared" si="18"/>
        <v>17.068379511671345</v>
      </c>
    </row>
    <row r="51" spans="1:257" ht="15.75">
      <c r="A51" s="482">
        <v>48</v>
      </c>
      <c r="B51" s="483" t="s">
        <v>603</v>
      </c>
      <c r="C51" s="813">
        <v>2.0099999999999998</v>
      </c>
      <c r="D51" s="813">
        <v>20.2</v>
      </c>
      <c r="E51" s="813">
        <v>10.049751243781095</v>
      </c>
      <c r="F51" s="813">
        <v>8.0399999999999991</v>
      </c>
      <c r="G51" s="813">
        <v>36.36</v>
      </c>
      <c r="H51" s="813">
        <v>4.5223880597014929</v>
      </c>
      <c r="I51" s="813">
        <v>2.0099999999999998</v>
      </c>
      <c r="J51" s="813">
        <v>10.1</v>
      </c>
      <c r="K51" s="813">
        <v>5.0248756218905477</v>
      </c>
      <c r="L51" s="813">
        <v>0</v>
      </c>
      <c r="M51" s="813">
        <v>0</v>
      </c>
      <c r="N51" s="813"/>
      <c r="O51" s="813">
        <v>0</v>
      </c>
      <c r="P51" s="813">
        <v>0</v>
      </c>
      <c r="Q51" s="813"/>
      <c r="R51" s="813">
        <v>1.0049999999999999</v>
      </c>
      <c r="S51" s="813">
        <v>13.13</v>
      </c>
      <c r="T51" s="813">
        <v>13.064676616915426</v>
      </c>
      <c r="U51" s="813">
        <v>0</v>
      </c>
      <c r="V51" s="813">
        <v>0</v>
      </c>
      <c r="W51" s="813"/>
      <c r="X51" s="813">
        <v>3.0149999999999997</v>
      </c>
      <c r="Y51" s="813">
        <v>4.04</v>
      </c>
      <c r="Z51" s="813">
        <v>1.3399668325041461</v>
      </c>
      <c r="AA51" s="813">
        <v>150.74999999999997</v>
      </c>
      <c r="AB51" s="813">
        <v>75.75</v>
      </c>
      <c r="AC51" s="813">
        <v>0.50248756218905477</v>
      </c>
      <c r="AD51" s="813">
        <v>0</v>
      </c>
      <c r="AE51" s="813">
        <v>0</v>
      </c>
      <c r="AF51" s="813"/>
      <c r="AG51" s="813">
        <v>4.0199999999999996</v>
      </c>
      <c r="AH51" s="813">
        <v>12.120000000000001</v>
      </c>
      <c r="AI51" s="813">
        <v>3.0149253731343291</v>
      </c>
      <c r="AJ51" s="813">
        <v>11.055</v>
      </c>
      <c r="AK51" s="813">
        <v>77.77</v>
      </c>
      <c r="AL51" s="813">
        <v>7.0348258706467659</v>
      </c>
      <c r="AM51" s="813">
        <v>50.249999999999993</v>
      </c>
      <c r="AN51" s="813">
        <v>25.25</v>
      </c>
      <c r="AO51" s="813">
        <v>0.50248756218905477</v>
      </c>
      <c r="AP51" s="813">
        <v>52.259999999999991</v>
      </c>
      <c r="AQ51" s="813">
        <v>420.16</v>
      </c>
      <c r="AR51" s="813">
        <v>8.0398009950248781</v>
      </c>
      <c r="AS51" s="813">
        <f t="shared" si="4"/>
        <v>284.41499999999996</v>
      </c>
      <c r="AT51" s="813">
        <f t="shared" si="4"/>
        <v>694.88</v>
      </c>
      <c r="AU51" s="813">
        <f t="shared" si="5"/>
        <v>2.4431904083821179</v>
      </c>
      <c r="AV51" s="813">
        <v>70.349999999999994</v>
      </c>
      <c r="AW51" s="813">
        <v>141.4</v>
      </c>
      <c r="AX51" s="813">
        <v>2.0099502487562191</v>
      </c>
      <c r="AY51" s="813">
        <v>10.049999999999999</v>
      </c>
      <c r="AZ51" s="813">
        <v>121.2</v>
      </c>
      <c r="BA51" s="813">
        <v>12.059701492537314</v>
      </c>
      <c r="BB51" s="813">
        <v>150.74999999999997</v>
      </c>
      <c r="BC51" s="813">
        <v>1666.5</v>
      </c>
      <c r="BD51" s="813">
        <v>11.054726368159207</v>
      </c>
      <c r="BE51" s="813">
        <v>206.02499999999998</v>
      </c>
      <c r="BF51" s="813">
        <v>2174.5300000000002</v>
      </c>
      <c r="BG51" s="813">
        <v>10.554689964810098</v>
      </c>
      <c r="BH51" s="813">
        <v>30.15</v>
      </c>
      <c r="BI51" s="813">
        <v>90.9</v>
      </c>
      <c r="BJ51" s="813">
        <v>3.0149253731343286</v>
      </c>
      <c r="BK51" s="813">
        <v>178.89</v>
      </c>
      <c r="BL51" s="813">
        <v>18337.560000000001</v>
      </c>
      <c r="BM51" s="813">
        <v>102.50746268656718</v>
      </c>
      <c r="BN51" s="813">
        <v>8.0399999999999991</v>
      </c>
      <c r="BO51" s="813">
        <v>96.960000000000008</v>
      </c>
      <c r="BP51" s="813">
        <v>12.059701492537316</v>
      </c>
      <c r="BQ51" s="813">
        <v>57.284999999999997</v>
      </c>
      <c r="BR51" s="813">
        <v>575.70000000000005</v>
      </c>
      <c r="BS51" s="813">
        <v>10.049751243781095</v>
      </c>
      <c r="BT51" s="813">
        <f t="shared" si="6"/>
        <v>711.53999999999985</v>
      </c>
      <c r="BU51" s="813">
        <f t="shared" si="1"/>
        <v>23204.75</v>
      </c>
      <c r="BV51" s="813">
        <f t="shared" si="7"/>
        <v>32.612010568625806</v>
      </c>
      <c r="BW51" s="813">
        <v>0</v>
      </c>
      <c r="BX51" s="813">
        <v>0</v>
      </c>
      <c r="BY51" s="813"/>
      <c r="BZ51" s="813">
        <v>10.049999999999999</v>
      </c>
      <c r="CA51" s="813">
        <v>101</v>
      </c>
      <c r="CB51" s="813">
        <v>10.049751243781095</v>
      </c>
      <c r="CC51" s="813">
        <v>0</v>
      </c>
      <c r="CD51" s="813">
        <v>0</v>
      </c>
      <c r="CE51" s="813"/>
      <c r="CF51" s="813">
        <v>1.09545</v>
      </c>
      <c r="CG51" s="813">
        <v>8.8071999999999999</v>
      </c>
      <c r="CH51" s="813">
        <v>8.0398009950248746</v>
      </c>
      <c r="CI51" s="813">
        <v>0</v>
      </c>
      <c r="CJ51" s="813">
        <v>0</v>
      </c>
      <c r="CK51" s="813"/>
      <c r="CL51" s="813">
        <v>40.199999999999996</v>
      </c>
      <c r="CM51" s="813">
        <v>60.6</v>
      </c>
      <c r="CN51" s="813">
        <v>1.5074626865671643</v>
      </c>
      <c r="CO51" s="813">
        <v>0</v>
      </c>
      <c r="CP51" s="813">
        <v>0</v>
      </c>
      <c r="CQ51" s="813"/>
      <c r="CR51" s="813">
        <v>0</v>
      </c>
      <c r="CS51" s="813">
        <v>0</v>
      </c>
      <c r="CT51" s="813"/>
      <c r="CU51" s="813">
        <v>2.0099999999999998</v>
      </c>
      <c r="CV51" s="813">
        <v>20.2</v>
      </c>
      <c r="CW51" s="813">
        <v>10.049751243781095</v>
      </c>
      <c r="CX51" s="813">
        <v>2.0099999999999998</v>
      </c>
      <c r="CY51" s="813">
        <v>14.14</v>
      </c>
      <c r="CZ51" s="813">
        <v>7.0348258706467668</v>
      </c>
      <c r="DA51" s="813">
        <v>45.224999999999994</v>
      </c>
      <c r="DB51" s="813">
        <v>236.34</v>
      </c>
      <c r="DC51" s="813">
        <v>5.22587064676617</v>
      </c>
      <c r="DD51" s="813">
        <v>0</v>
      </c>
      <c r="DE51" s="813">
        <v>0</v>
      </c>
      <c r="DF51" s="813"/>
      <c r="DG51" s="813">
        <v>221.09999999999997</v>
      </c>
      <c r="DH51" s="813">
        <v>2454.3000000000002</v>
      </c>
      <c r="DI51" s="813">
        <v>11.100407055630939</v>
      </c>
      <c r="DJ51" s="813">
        <f t="shared" si="8"/>
        <v>321.69044999999994</v>
      </c>
      <c r="DK51" s="813">
        <f t="shared" si="8"/>
        <v>2895.3872000000001</v>
      </c>
      <c r="DL51" s="813">
        <f t="shared" si="9"/>
        <v>9.0005382503583817</v>
      </c>
      <c r="DM51" s="813">
        <v>0</v>
      </c>
      <c r="DN51" s="813">
        <v>0</v>
      </c>
      <c r="DO51" s="813"/>
      <c r="DP51" s="813">
        <v>0</v>
      </c>
      <c r="DQ51" s="813">
        <v>0</v>
      </c>
      <c r="DR51" s="813"/>
      <c r="DS51" s="813">
        <v>3.0149999999999997</v>
      </c>
      <c r="DT51" s="813">
        <v>25.25</v>
      </c>
      <c r="DU51" s="813">
        <v>8.3747927031509128</v>
      </c>
      <c r="DV51" s="813">
        <v>7.0349999999999993</v>
      </c>
      <c r="DW51" s="813">
        <v>84.84</v>
      </c>
      <c r="DX51" s="813">
        <v>12.059701492537314</v>
      </c>
      <c r="DY51" s="813">
        <v>6.0299999999999994</v>
      </c>
      <c r="DZ51" s="813">
        <v>18.18</v>
      </c>
      <c r="EA51" s="813">
        <v>3.0149253731343286</v>
      </c>
      <c r="EB51" s="813">
        <v>113.36399999999999</v>
      </c>
      <c r="EC51" s="813">
        <v>1708.92</v>
      </c>
      <c r="ED51" s="813">
        <v>15.074626865671643</v>
      </c>
      <c r="EE51" s="813">
        <v>2.3114999999999997</v>
      </c>
      <c r="EF51" s="813">
        <v>23.23</v>
      </c>
      <c r="EG51" s="813">
        <v>10.049751243781095</v>
      </c>
      <c r="EH51" s="813">
        <v>0</v>
      </c>
      <c r="EI51" s="813">
        <v>0</v>
      </c>
      <c r="EJ51" s="813"/>
      <c r="EK51" s="813">
        <v>2.0099999999999998</v>
      </c>
      <c r="EL51" s="813">
        <v>23.23</v>
      </c>
      <c r="EM51" s="813">
        <v>11.55721393034826</v>
      </c>
      <c r="EN51" s="813">
        <v>0.50249999999999995</v>
      </c>
      <c r="EO51" s="813">
        <v>4.1915000000000004</v>
      </c>
      <c r="EP51" s="813">
        <v>8.3412935323383106</v>
      </c>
      <c r="EQ51" s="813">
        <v>2.0099999999999998</v>
      </c>
      <c r="ER51" s="813">
        <v>12.120000000000001</v>
      </c>
      <c r="ES51" s="813">
        <v>6.0298507462686581</v>
      </c>
      <c r="ET51" s="813">
        <f t="shared" si="10"/>
        <v>136.27799999999996</v>
      </c>
      <c r="EU51" s="813">
        <f t="shared" si="10"/>
        <v>1899.9614999999999</v>
      </c>
      <c r="EV51" s="813">
        <f t="shared" si="11"/>
        <v>13.941806454453399</v>
      </c>
      <c r="EW51" s="813">
        <v>2.0099999999999998</v>
      </c>
      <c r="EX51" s="813">
        <v>4.04</v>
      </c>
      <c r="EY51" s="813">
        <v>2.0099502487562191</v>
      </c>
      <c r="EZ51" s="813">
        <v>10.049999999999999</v>
      </c>
      <c r="FA51" s="813">
        <v>30.3</v>
      </c>
      <c r="FB51" s="813">
        <v>3.0149253731343286</v>
      </c>
      <c r="FC51" s="813">
        <v>5.0249999999999995</v>
      </c>
      <c r="FD51" s="813">
        <v>60.6</v>
      </c>
      <c r="FE51" s="813">
        <v>12.059701492537314</v>
      </c>
      <c r="FF51" s="813">
        <v>5.0249999999999995</v>
      </c>
      <c r="FG51" s="813">
        <v>20.2</v>
      </c>
      <c r="FH51" s="813">
        <v>4.0199004975124382</v>
      </c>
      <c r="FI51" s="813">
        <v>1.0049999999999999</v>
      </c>
      <c r="FJ51" s="813">
        <v>14.645</v>
      </c>
      <c r="FK51" s="813">
        <v>14.572139303482588</v>
      </c>
      <c r="FL51" s="813">
        <v>0</v>
      </c>
      <c r="FM51" s="813">
        <v>0</v>
      </c>
      <c r="FN51" s="813"/>
      <c r="FO51" s="813">
        <v>3.0149999999999997</v>
      </c>
      <c r="FP51" s="813">
        <v>22.22</v>
      </c>
      <c r="FQ51" s="813">
        <v>7.3698175787728033</v>
      </c>
      <c r="FR51" s="813">
        <v>2.0099999999999998</v>
      </c>
      <c r="FS51" s="813">
        <v>12.120000000000001</v>
      </c>
      <c r="FT51" s="813">
        <v>6.0298507462686581</v>
      </c>
      <c r="FU51" s="813">
        <v>0</v>
      </c>
      <c r="FV51" s="813">
        <v>0</v>
      </c>
      <c r="FW51" s="813"/>
      <c r="FX51" s="813">
        <v>3.5174999999999996</v>
      </c>
      <c r="FY51" s="813">
        <v>15.907500000000001</v>
      </c>
      <c r="FZ51" s="813">
        <v>4.5223880597014929</v>
      </c>
      <c r="GA51" s="813">
        <v>0</v>
      </c>
      <c r="GB51" s="813">
        <v>0</v>
      </c>
      <c r="GC51" s="813"/>
      <c r="GD51" s="813">
        <v>12.059999999999999</v>
      </c>
      <c r="GE51" s="813">
        <v>224.22</v>
      </c>
      <c r="GF51" s="813">
        <v>18.592039800995028</v>
      </c>
      <c r="GG51" s="813">
        <f t="shared" si="12"/>
        <v>43.717499999999987</v>
      </c>
      <c r="GH51" s="813">
        <f t="shared" si="12"/>
        <v>404.2525</v>
      </c>
      <c r="GI51" s="813">
        <f t="shared" si="13"/>
        <v>9.2469262880997345</v>
      </c>
      <c r="GJ51" s="813">
        <v>0</v>
      </c>
      <c r="GK51" s="813">
        <v>0</v>
      </c>
      <c r="GL51" s="813"/>
      <c r="GM51" s="813">
        <v>0</v>
      </c>
      <c r="GN51" s="813">
        <v>0</v>
      </c>
      <c r="GO51" s="813"/>
      <c r="GP51" s="813">
        <v>0</v>
      </c>
      <c r="GQ51" s="813">
        <v>0</v>
      </c>
      <c r="GR51" s="813"/>
      <c r="GS51" s="813">
        <v>0</v>
      </c>
      <c r="GT51" s="813">
        <v>0</v>
      </c>
      <c r="GU51" s="813"/>
      <c r="GV51" s="813">
        <v>1.0049999999999999</v>
      </c>
      <c r="GW51" s="813">
        <v>7.07</v>
      </c>
      <c r="GX51" s="813">
        <v>7.0348258706467668</v>
      </c>
      <c r="GY51" s="813">
        <v>10.049999999999999</v>
      </c>
      <c r="GZ51" s="813">
        <v>80.8</v>
      </c>
      <c r="HA51" s="813">
        <v>8.0398009950248763</v>
      </c>
      <c r="HB51" s="813">
        <v>1.0049999999999999</v>
      </c>
      <c r="HC51" s="813">
        <v>14.645</v>
      </c>
      <c r="HD51" s="813">
        <v>14.572139303482588</v>
      </c>
      <c r="HE51" s="813">
        <v>0.50249999999999995</v>
      </c>
      <c r="HF51" s="813">
        <v>4.5449999999999999</v>
      </c>
      <c r="HG51" s="813">
        <v>9.0447761194029859</v>
      </c>
      <c r="HH51" s="813">
        <v>0</v>
      </c>
      <c r="HI51" s="813">
        <v>0</v>
      </c>
      <c r="HJ51" s="813"/>
      <c r="HK51" s="813">
        <v>0</v>
      </c>
      <c r="HL51" s="813">
        <v>0</v>
      </c>
      <c r="HM51" s="813"/>
      <c r="HN51" s="813">
        <f t="shared" si="14"/>
        <v>12.562499999999998</v>
      </c>
      <c r="HO51" s="813">
        <f t="shared" si="2"/>
        <v>107.06</v>
      </c>
      <c r="HP51" s="813">
        <f t="shared" si="15"/>
        <v>8.5221890547263701</v>
      </c>
      <c r="HQ51" s="813">
        <v>1.0049999999999999</v>
      </c>
      <c r="HR51" s="813">
        <v>6.0600000000000005</v>
      </c>
      <c r="HS51" s="813">
        <v>6.0298507462686581</v>
      </c>
      <c r="HT51" s="813">
        <v>3.0149999999999997</v>
      </c>
      <c r="HU51" s="813">
        <v>14.14</v>
      </c>
      <c r="HV51" s="813">
        <v>4.6898839137645112</v>
      </c>
      <c r="HW51" s="813">
        <v>15.074999999999999</v>
      </c>
      <c r="HX51" s="813">
        <v>75.75</v>
      </c>
      <c r="HY51" s="813">
        <v>5.0248756218905477</v>
      </c>
      <c r="HZ51" s="813">
        <v>0.7034999999999999</v>
      </c>
      <c r="IA51" s="813">
        <v>15.15</v>
      </c>
      <c r="IB51" s="813">
        <v>21.535181236673779</v>
      </c>
      <c r="IC51" s="813">
        <v>45.224999999999994</v>
      </c>
      <c r="ID51" s="813">
        <v>363.6</v>
      </c>
      <c r="IE51" s="813">
        <v>8.0398009950248763</v>
      </c>
      <c r="IF51" s="813">
        <v>5.0249999999999995</v>
      </c>
      <c r="IG51" s="813">
        <v>50.5</v>
      </c>
      <c r="IH51" s="813">
        <v>10.049751243781095</v>
      </c>
      <c r="II51" s="813">
        <v>5.0249999999999995</v>
      </c>
      <c r="IJ51" s="813">
        <v>30.3</v>
      </c>
      <c r="IK51" s="813">
        <v>6.0298507462686572</v>
      </c>
      <c r="IL51" s="813">
        <v>401.99999999999994</v>
      </c>
      <c r="IM51" s="813">
        <v>5757</v>
      </c>
      <c r="IN51" s="813">
        <v>14.320895522388062</v>
      </c>
      <c r="IO51" s="813">
        <v>45.224999999999994</v>
      </c>
      <c r="IP51" s="813">
        <v>647.66250000000002</v>
      </c>
      <c r="IQ51" s="813">
        <v>14.320895522388062</v>
      </c>
      <c r="IR51" s="813">
        <f t="shared" si="16"/>
        <v>522.29849999999999</v>
      </c>
      <c r="IS51" s="813">
        <f t="shared" si="16"/>
        <v>6960.1625000000004</v>
      </c>
      <c r="IT51" s="813">
        <f t="shared" si="17"/>
        <v>13.326024294536554</v>
      </c>
      <c r="IU51" s="813">
        <f t="shared" si="19"/>
        <v>2032.5019499999999</v>
      </c>
      <c r="IV51" s="813">
        <f t="shared" si="19"/>
        <v>36166.453700000005</v>
      </c>
      <c r="IW51" s="813">
        <f t="shared" si="18"/>
        <v>17.794056089343485</v>
      </c>
    </row>
    <row r="52" spans="1:257" ht="15.75">
      <c r="A52" s="482">
        <v>49</v>
      </c>
      <c r="B52" s="483" t="s">
        <v>604</v>
      </c>
      <c r="C52" s="813">
        <v>1.0049999999999999</v>
      </c>
      <c r="D52" s="813">
        <v>10.1</v>
      </c>
      <c r="E52" s="813">
        <v>10.049751243781095</v>
      </c>
      <c r="F52" s="813">
        <v>5.5274999999999999</v>
      </c>
      <c r="G52" s="813">
        <v>17.170000000000002</v>
      </c>
      <c r="H52" s="813">
        <v>3.1062867480777934</v>
      </c>
      <c r="I52" s="813">
        <v>1.0049999999999999</v>
      </c>
      <c r="J52" s="813">
        <v>5.05</v>
      </c>
      <c r="K52" s="813">
        <v>5.0248756218905477</v>
      </c>
      <c r="L52" s="813">
        <v>0</v>
      </c>
      <c r="M52" s="813">
        <v>0</v>
      </c>
      <c r="N52" s="813"/>
      <c r="O52" s="813">
        <v>0</v>
      </c>
      <c r="P52" s="813">
        <v>0</v>
      </c>
      <c r="Q52" s="813"/>
      <c r="R52" s="813">
        <v>1.0049999999999999</v>
      </c>
      <c r="S52" s="813">
        <v>10.1</v>
      </c>
      <c r="T52" s="813">
        <v>10.049751243781095</v>
      </c>
      <c r="U52" s="813">
        <v>0</v>
      </c>
      <c r="V52" s="813">
        <v>0</v>
      </c>
      <c r="W52" s="813"/>
      <c r="X52" s="813">
        <v>3.2159999999999997</v>
      </c>
      <c r="Y52" s="813">
        <v>8.7263999999999999</v>
      </c>
      <c r="Z52" s="813">
        <v>2.7134328358208957</v>
      </c>
      <c r="AA52" s="813">
        <v>22.11</v>
      </c>
      <c r="AB52" s="813">
        <v>11.11</v>
      </c>
      <c r="AC52" s="813">
        <v>0.50248756218905466</v>
      </c>
      <c r="AD52" s="813">
        <v>0</v>
      </c>
      <c r="AE52" s="813">
        <v>0</v>
      </c>
      <c r="AF52" s="813"/>
      <c r="AG52" s="813">
        <v>2.0099999999999998</v>
      </c>
      <c r="AH52" s="813">
        <v>7.07</v>
      </c>
      <c r="AI52" s="813">
        <v>3.5174129353233834</v>
      </c>
      <c r="AJ52" s="813">
        <v>0</v>
      </c>
      <c r="AK52" s="813">
        <v>0</v>
      </c>
      <c r="AL52" s="813"/>
      <c r="AM52" s="813">
        <v>25.124999999999996</v>
      </c>
      <c r="AN52" s="813">
        <v>3.0300000000000002</v>
      </c>
      <c r="AO52" s="813">
        <v>0.12059701492537316</v>
      </c>
      <c r="AP52" s="813">
        <v>10.049999999999999</v>
      </c>
      <c r="AQ52" s="813">
        <v>70.7</v>
      </c>
      <c r="AR52" s="813">
        <v>7.0348258706467668</v>
      </c>
      <c r="AS52" s="813">
        <f t="shared" si="4"/>
        <v>71.053499999999985</v>
      </c>
      <c r="AT52" s="813">
        <f t="shared" si="4"/>
        <v>143.0564</v>
      </c>
      <c r="AU52" s="813">
        <f t="shared" si="5"/>
        <v>2.0133617626154945</v>
      </c>
      <c r="AV52" s="813">
        <v>90.449999999999989</v>
      </c>
      <c r="AW52" s="813">
        <v>818.1</v>
      </c>
      <c r="AX52" s="813">
        <v>9.0447761194029859</v>
      </c>
      <c r="AY52" s="813">
        <v>5.0249999999999995</v>
      </c>
      <c r="AZ52" s="813">
        <v>55.55</v>
      </c>
      <c r="BA52" s="813">
        <v>11.054726368159205</v>
      </c>
      <c r="BB52" s="813">
        <v>8.0399999999999991</v>
      </c>
      <c r="BC52" s="813">
        <v>24.240000000000002</v>
      </c>
      <c r="BD52" s="813">
        <v>3.0149253731343291</v>
      </c>
      <c r="BE52" s="813">
        <v>0</v>
      </c>
      <c r="BF52" s="813">
        <v>0</v>
      </c>
      <c r="BG52" s="813"/>
      <c r="BH52" s="813">
        <v>25.124999999999996</v>
      </c>
      <c r="BI52" s="813">
        <v>101</v>
      </c>
      <c r="BJ52" s="813">
        <v>4.0199004975124382</v>
      </c>
      <c r="BK52" s="813">
        <v>156.77999999999997</v>
      </c>
      <c r="BL52" s="813">
        <v>16071.12</v>
      </c>
      <c r="BM52" s="813">
        <v>102.50746268656718</v>
      </c>
      <c r="BN52" s="813">
        <v>7.0349999999999993</v>
      </c>
      <c r="BO52" s="813">
        <v>56.56</v>
      </c>
      <c r="BP52" s="813">
        <v>8.0398009950248763</v>
      </c>
      <c r="BQ52" s="813">
        <v>12.059999999999999</v>
      </c>
      <c r="BR52" s="813">
        <v>157.56</v>
      </c>
      <c r="BS52" s="813">
        <v>13.064676616915424</v>
      </c>
      <c r="BT52" s="813">
        <f t="shared" si="6"/>
        <v>304.51499999999999</v>
      </c>
      <c r="BU52" s="813">
        <f t="shared" si="1"/>
        <v>17284.130000000005</v>
      </c>
      <c r="BV52" s="813">
        <f t="shared" si="7"/>
        <v>56.759535655058059</v>
      </c>
      <c r="BW52" s="813">
        <v>1.0049999999999999</v>
      </c>
      <c r="BX52" s="813">
        <v>5.05</v>
      </c>
      <c r="BY52" s="813">
        <v>5.0248756218905477</v>
      </c>
      <c r="BZ52" s="813">
        <v>11.055</v>
      </c>
      <c r="CA52" s="813">
        <v>55.55</v>
      </c>
      <c r="CB52" s="813">
        <v>5.0248756218905468</v>
      </c>
      <c r="CC52" s="813">
        <v>2.0099999999999998</v>
      </c>
      <c r="CD52" s="813">
        <v>8.08</v>
      </c>
      <c r="CE52" s="813">
        <v>4.0199004975124382</v>
      </c>
      <c r="CF52" s="813">
        <v>1.09545</v>
      </c>
      <c r="CG52" s="813">
        <v>13.210800000000001</v>
      </c>
      <c r="CH52" s="813">
        <v>12.059701492537314</v>
      </c>
      <c r="CI52" s="813">
        <v>0</v>
      </c>
      <c r="CJ52" s="813">
        <v>0</v>
      </c>
      <c r="CK52" s="813"/>
      <c r="CL52" s="813">
        <v>25.124999999999996</v>
      </c>
      <c r="CM52" s="813">
        <v>415.11</v>
      </c>
      <c r="CN52" s="813">
        <v>16.521791044776123</v>
      </c>
      <c r="CO52" s="813">
        <v>0</v>
      </c>
      <c r="CP52" s="813">
        <v>0</v>
      </c>
      <c r="CQ52" s="813"/>
      <c r="CR52" s="813">
        <v>0</v>
      </c>
      <c r="CS52" s="813">
        <v>0</v>
      </c>
      <c r="CT52" s="813"/>
      <c r="CU52" s="813">
        <v>3.0149999999999997</v>
      </c>
      <c r="CV52" s="813">
        <v>19.190000000000001</v>
      </c>
      <c r="CW52" s="813">
        <v>6.3648424543946946</v>
      </c>
      <c r="CX52" s="813">
        <v>3.0149999999999997</v>
      </c>
      <c r="CY52" s="813">
        <v>22.22</v>
      </c>
      <c r="CZ52" s="813">
        <v>7.3698175787728033</v>
      </c>
      <c r="DA52" s="813">
        <v>0</v>
      </c>
      <c r="DB52" s="813">
        <v>0</v>
      </c>
      <c r="DC52" s="813"/>
      <c r="DD52" s="813">
        <v>0</v>
      </c>
      <c r="DE52" s="813">
        <v>0</v>
      </c>
      <c r="DF52" s="813"/>
      <c r="DG52" s="813">
        <v>25.124999999999996</v>
      </c>
      <c r="DH52" s="813">
        <v>75.75</v>
      </c>
      <c r="DI52" s="813">
        <v>3.0149253731343286</v>
      </c>
      <c r="DJ52" s="813">
        <f t="shared" si="8"/>
        <v>71.445449999999994</v>
      </c>
      <c r="DK52" s="813">
        <f t="shared" si="8"/>
        <v>614.16080000000011</v>
      </c>
      <c r="DL52" s="813">
        <f t="shared" si="9"/>
        <v>8.5962199132345045</v>
      </c>
      <c r="DM52" s="813">
        <v>0</v>
      </c>
      <c r="DN52" s="813">
        <v>0</v>
      </c>
      <c r="DO52" s="813"/>
      <c r="DP52" s="813">
        <v>0</v>
      </c>
      <c r="DQ52" s="813">
        <v>0</v>
      </c>
      <c r="DR52" s="813"/>
      <c r="DS52" s="813">
        <v>6.0299999999999994</v>
      </c>
      <c r="DT52" s="813">
        <v>36.36</v>
      </c>
      <c r="DU52" s="813">
        <v>6.0298507462686572</v>
      </c>
      <c r="DV52" s="813">
        <v>5.0249999999999995</v>
      </c>
      <c r="DW52" s="813">
        <v>37.875</v>
      </c>
      <c r="DX52" s="813">
        <v>7.5373134328358216</v>
      </c>
      <c r="DY52" s="813">
        <v>5.0249999999999995</v>
      </c>
      <c r="DZ52" s="813">
        <v>15.15</v>
      </c>
      <c r="EA52" s="813">
        <v>3.0149253731343286</v>
      </c>
      <c r="EB52" s="813">
        <v>113.36399999999999</v>
      </c>
      <c r="EC52" s="813">
        <v>797.49599999999998</v>
      </c>
      <c r="ED52" s="813">
        <v>7.0348258706467668</v>
      </c>
      <c r="EE52" s="813">
        <v>4.823999999999999</v>
      </c>
      <c r="EF52" s="813">
        <v>28.451700000000002</v>
      </c>
      <c r="EG52" s="813">
        <v>5.8979477611940316</v>
      </c>
      <c r="EH52" s="813">
        <v>0</v>
      </c>
      <c r="EI52" s="813">
        <v>0</v>
      </c>
      <c r="EJ52" s="813"/>
      <c r="EK52" s="813">
        <v>1.0049999999999999</v>
      </c>
      <c r="EL52" s="813">
        <v>15.15</v>
      </c>
      <c r="EM52" s="813">
        <v>15.074626865671643</v>
      </c>
      <c r="EN52" s="813">
        <v>1.4572499999999997</v>
      </c>
      <c r="EO52" s="813">
        <v>4.9995000000000003</v>
      </c>
      <c r="EP52" s="813">
        <v>3.4307771487390641</v>
      </c>
      <c r="EQ52" s="813">
        <v>1.5074999999999998</v>
      </c>
      <c r="ER52" s="813">
        <v>9.09</v>
      </c>
      <c r="ES52" s="813">
        <v>6.0298507462686572</v>
      </c>
      <c r="ET52" s="813">
        <f t="shared" si="10"/>
        <v>138.23774999999998</v>
      </c>
      <c r="EU52" s="813">
        <f t="shared" si="10"/>
        <v>944.57219999999995</v>
      </c>
      <c r="EV52" s="813">
        <f t="shared" si="11"/>
        <v>6.8329540953900079</v>
      </c>
      <c r="EW52" s="813">
        <v>3.0149999999999997</v>
      </c>
      <c r="EX52" s="813">
        <v>6.0600000000000005</v>
      </c>
      <c r="EY52" s="813">
        <v>2.0099502487562191</v>
      </c>
      <c r="EZ52" s="813">
        <v>5.0249999999999995</v>
      </c>
      <c r="FA52" s="813">
        <v>15.15</v>
      </c>
      <c r="FB52" s="813">
        <v>3.0149253731343286</v>
      </c>
      <c r="FC52" s="813">
        <v>5.0249999999999995</v>
      </c>
      <c r="FD52" s="813">
        <v>60.6</v>
      </c>
      <c r="FE52" s="813">
        <v>12.059701492537314</v>
      </c>
      <c r="FF52" s="813">
        <v>5.0249999999999995</v>
      </c>
      <c r="FG52" s="813">
        <v>15.15</v>
      </c>
      <c r="FH52" s="813">
        <v>3.0149253731343286</v>
      </c>
      <c r="FI52" s="813">
        <v>0</v>
      </c>
      <c r="FJ52" s="813">
        <v>0</v>
      </c>
      <c r="FK52" s="813"/>
      <c r="FL52" s="813">
        <v>0</v>
      </c>
      <c r="FM52" s="813">
        <v>0</v>
      </c>
      <c r="FN52" s="813"/>
      <c r="FO52" s="813">
        <v>6.0299999999999994</v>
      </c>
      <c r="FP52" s="813">
        <v>48.480000000000004</v>
      </c>
      <c r="FQ52" s="813">
        <v>8.0398009950248763</v>
      </c>
      <c r="FR52" s="813">
        <v>1.5074999999999998</v>
      </c>
      <c r="FS52" s="813">
        <v>9.09</v>
      </c>
      <c r="FT52" s="813">
        <v>6.0298507462686572</v>
      </c>
      <c r="FU52" s="813">
        <v>0</v>
      </c>
      <c r="FV52" s="813">
        <v>0</v>
      </c>
      <c r="FW52" s="813"/>
      <c r="FX52" s="813">
        <v>3.5174999999999996</v>
      </c>
      <c r="FY52" s="813">
        <v>7.5750000000000002</v>
      </c>
      <c r="FZ52" s="813">
        <v>2.1535181236673777</v>
      </c>
      <c r="GA52" s="813">
        <v>3.0149999999999997</v>
      </c>
      <c r="GB52" s="813">
        <v>12.120000000000001</v>
      </c>
      <c r="GC52" s="813">
        <v>4.0199004975124382</v>
      </c>
      <c r="GD52" s="813">
        <v>9.4972499999999975</v>
      </c>
      <c r="GE52" s="813">
        <v>200.43449999999999</v>
      </c>
      <c r="GF52" s="813">
        <v>21.104477611940304</v>
      </c>
      <c r="GG52" s="813">
        <f t="shared" si="12"/>
        <v>41.657249999999991</v>
      </c>
      <c r="GH52" s="813">
        <f t="shared" si="12"/>
        <v>374.65949999999998</v>
      </c>
      <c r="GI52" s="813">
        <f t="shared" si="13"/>
        <v>8.9938606124984268</v>
      </c>
      <c r="GJ52" s="813">
        <v>0</v>
      </c>
      <c r="GK52" s="813">
        <v>0</v>
      </c>
      <c r="GL52" s="813"/>
      <c r="GM52" s="813">
        <v>0</v>
      </c>
      <c r="GN52" s="813">
        <v>0</v>
      </c>
      <c r="GO52" s="813"/>
      <c r="GP52" s="813">
        <v>0</v>
      </c>
      <c r="GQ52" s="813">
        <v>0</v>
      </c>
      <c r="GR52" s="813"/>
      <c r="GS52" s="813">
        <v>0</v>
      </c>
      <c r="GT52" s="813">
        <v>0</v>
      </c>
      <c r="GU52" s="813"/>
      <c r="GV52" s="813">
        <v>1.0049999999999999</v>
      </c>
      <c r="GW52" s="813">
        <v>7.07</v>
      </c>
      <c r="GX52" s="813">
        <v>7.0348258706467668</v>
      </c>
      <c r="GY52" s="813">
        <v>15.074999999999999</v>
      </c>
      <c r="GZ52" s="813">
        <v>106.05</v>
      </c>
      <c r="HA52" s="813">
        <v>7.0348258706467659</v>
      </c>
      <c r="HB52" s="813">
        <v>0</v>
      </c>
      <c r="HC52" s="813">
        <v>0</v>
      </c>
      <c r="HD52" s="813"/>
      <c r="HE52" s="813">
        <v>0.50249999999999995</v>
      </c>
      <c r="HF52" s="813">
        <v>3.5350000000000001</v>
      </c>
      <c r="HG52" s="813">
        <v>7.0348258706467668</v>
      </c>
      <c r="HH52" s="813">
        <v>0</v>
      </c>
      <c r="HI52" s="813">
        <v>0</v>
      </c>
      <c r="HJ52" s="813"/>
      <c r="HK52" s="813">
        <v>15.074999999999999</v>
      </c>
      <c r="HL52" s="813">
        <v>202</v>
      </c>
      <c r="HM52" s="813">
        <v>13.399668325041461</v>
      </c>
      <c r="HN52" s="813">
        <f t="shared" si="14"/>
        <v>31.657499999999999</v>
      </c>
      <c r="HO52" s="813">
        <f t="shared" si="2"/>
        <v>318.65499999999997</v>
      </c>
      <c r="HP52" s="813">
        <f t="shared" si="15"/>
        <v>10.065703229882335</v>
      </c>
      <c r="HQ52" s="813">
        <v>2.5124999999999997</v>
      </c>
      <c r="HR52" s="813">
        <v>10.605</v>
      </c>
      <c r="HS52" s="813">
        <v>4.2208955223880604</v>
      </c>
      <c r="HT52" s="813">
        <v>3.0149999999999997</v>
      </c>
      <c r="HU52" s="813">
        <v>18.18</v>
      </c>
      <c r="HV52" s="813">
        <v>6.0298507462686572</v>
      </c>
      <c r="HW52" s="813">
        <v>14.069999999999999</v>
      </c>
      <c r="HX52" s="813">
        <v>70.7</v>
      </c>
      <c r="HY52" s="813">
        <v>5.0248756218905477</v>
      </c>
      <c r="HZ52" s="813">
        <v>1.2059999999999997</v>
      </c>
      <c r="IA52" s="813">
        <v>12.120000000000001</v>
      </c>
      <c r="IB52" s="813">
        <v>10.049751243781097</v>
      </c>
      <c r="IC52" s="813">
        <v>30.15</v>
      </c>
      <c r="ID52" s="813">
        <v>121.2</v>
      </c>
      <c r="IE52" s="813">
        <v>4.0199004975124382</v>
      </c>
      <c r="IF52" s="813">
        <v>4.0199999999999996</v>
      </c>
      <c r="IG52" s="813">
        <v>25.25</v>
      </c>
      <c r="IH52" s="813">
        <v>6.2810945273631846</v>
      </c>
      <c r="II52" s="813">
        <v>2.0099999999999998</v>
      </c>
      <c r="IJ52" s="813">
        <v>10.1</v>
      </c>
      <c r="IK52" s="813">
        <v>5.0248756218905477</v>
      </c>
      <c r="IL52" s="813">
        <v>366.82499999999999</v>
      </c>
      <c r="IM52" s="813">
        <v>5757</v>
      </c>
      <c r="IN52" s="813">
        <v>15.69413207932938</v>
      </c>
      <c r="IO52" s="813">
        <v>5.0249999999999995</v>
      </c>
      <c r="IP52" s="813">
        <v>40.4</v>
      </c>
      <c r="IQ52" s="813">
        <v>8.0398009950248763</v>
      </c>
      <c r="IR52" s="813">
        <f t="shared" si="16"/>
        <v>428.83349999999996</v>
      </c>
      <c r="IS52" s="813">
        <f t="shared" si="16"/>
        <v>6065.5549999999994</v>
      </c>
      <c r="IT52" s="813">
        <f t="shared" si="17"/>
        <v>14.144312419622068</v>
      </c>
      <c r="IU52" s="813">
        <f t="shared" si="19"/>
        <v>1087.39995</v>
      </c>
      <c r="IV52" s="813">
        <f t="shared" si="19"/>
        <v>25744.788900000007</v>
      </c>
      <c r="IW52" s="813">
        <f t="shared" si="18"/>
        <v>23.675547253795632</v>
      </c>
    </row>
    <row r="53" spans="1:257" ht="15.75">
      <c r="A53" s="482">
        <v>50</v>
      </c>
      <c r="B53" s="483" t="s">
        <v>605</v>
      </c>
      <c r="C53" s="813">
        <v>0</v>
      </c>
      <c r="D53" s="813">
        <v>0</v>
      </c>
      <c r="E53" s="813"/>
      <c r="F53" s="813">
        <v>6.0299999999999994</v>
      </c>
      <c r="G53" s="813">
        <v>36.36</v>
      </c>
      <c r="H53" s="813">
        <v>6.0298507462686572</v>
      </c>
      <c r="I53" s="813">
        <v>1.0049999999999999</v>
      </c>
      <c r="J53" s="813">
        <v>7.07</v>
      </c>
      <c r="K53" s="813">
        <v>7.0348258706467668</v>
      </c>
      <c r="L53" s="813">
        <v>0</v>
      </c>
      <c r="M53" s="813">
        <v>0</v>
      </c>
      <c r="N53" s="813"/>
      <c r="O53" s="813">
        <v>0</v>
      </c>
      <c r="P53" s="813">
        <v>0</v>
      </c>
      <c r="Q53" s="813"/>
      <c r="R53" s="813">
        <v>0</v>
      </c>
      <c r="S53" s="813">
        <v>0</v>
      </c>
      <c r="T53" s="813"/>
      <c r="U53" s="813">
        <v>0</v>
      </c>
      <c r="V53" s="813">
        <v>0</v>
      </c>
      <c r="W53" s="813"/>
      <c r="X53" s="813">
        <v>1.0049999999999999</v>
      </c>
      <c r="Y53" s="813">
        <v>1.5150000000000001</v>
      </c>
      <c r="Z53" s="813">
        <v>1.5074626865671645</v>
      </c>
      <c r="AA53" s="813">
        <v>0</v>
      </c>
      <c r="AB53" s="813">
        <v>0</v>
      </c>
      <c r="AC53" s="813"/>
      <c r="AD53" s="813">
        <v>0</v>
      </c>
      <c r="AE53" s="813">
        <v>0</v>
      </c>
      <c r="AF53" s="813"/>
      <c r="AG53" s="813">
        <v>0</v>
      </c>
      <c r="AH53" s="813">
        <v>0</v>
      </c>
      <c r="AI53" s="813"/>
      <c r="AJ53" s="813">
        <v>0</v>
      </c>
      <c r="AK53" s="813">
        <v>0</v>
      </c>
      <c r="AL53" s="813"/>
      <c r="AM53" s="813">
        <v>0</v>
      </c>
      <c r="AN53" s="813">
        <v>0</v>
      </c>
      <c r="AO53" s="813"/>
      <c r="AP53" s="813">
        <v>0</v>
      </c>
      <c r="AQ53" s="813">
        <v>0</v>
      </c>
      <c r="AR53" s="813"/>
      <c r="AS53" s="813">
        <f t="shared" si="4"/>
        <v>8.0399999999999991</v>
      </c>
      <c r="AT53" s="813">
        <f t="shared" si="4"/>
        <v>44.945</v>
      </c>
      <c r="AU53" s="813">
        <f t="shared" si="5"/>
        <v>5.5901741293532341</v>
      </c>
      <c r="AV53" s="813">
        <v>0</v>
      </c>
      <c r="AW53" s="813">
        <v>0</v>
      </c>
      <c r="AX53" s="813"/>
      <c r="AY53" s="813">
        <v>0</v>
      </c>
      <c r="AZ53" s="813">
        <v>0</v>
      </c>
      <c r="BA53" s="813"/>
      <c r="BB53" s="813">
        <v>0</v>
      </c>
      <c r="BC53" s="813">
        <v>0</v>
      </c>
      <c r="BD53" s="813"/>
      <c r="BE53" s="813">
        <v>0</v>
      </c>
      <c r="BF53" s="813">
        <v>0</v>
      </c>
      <c r="BG53" s="813"/>
      <c r="BH53" s="813">
        <v>0</v>
      </c>
      <c r="BI53" s="813">
        <v>0</v>
      </c>
      <c r="BJ53" s="813"/>
      <c r="BK53" s="813">
        <v>0</v>
      </c>
      <c r="BL53" s="813">
        <v>0</v>
      </c>
      <c r="BM53" s="813"/>
      <c r="BN53" s="813">
        <v>0</v>
      </c>
      <c r="BO53" s="813">
        <v>0</v>
      </c>
      <c r="BP53" s="813"/>
      <c r="BQ53" s="813">
        <v>0</v>
      </c>
      <c r="BR53" s="813">
        <v>0</v>
      </c>
      <c r="BS53" s="813"/>
      <c r="BT53" s="813">
        <f t="shared" si="6"/>
        <v>0</v>
      </c>
      <c r="BU53" s="813">
        <f t="shared" si="1"/>
        <v>0</v>
      </c>
      <c r="BV53" s="813"/>
      <c r="BW53" s="813">
        <v>1.0049999999999999</v>
      </c>
      <c r="BX53" s="813">
        <v>15.15</v>
      </c>
      <c r="BY53" s="813">
        <v>15.074626865671643</v>
      </c>
      <c r="BZ53" s="813">
        <v>3.0149999999999997</v>
      </c>
      <c r="CA53" s="813">
        <v>18.18</v>
      </c>
      <c r="CB53" s="813">
        <v>6.0298507462686572</v>
      </c>
      <c r="CC53" s="813">
        <v>0</v>
      </c>
      <c r="CD53" s="813">
        <v>0</v>
      </c>
      <c r="CE53" s="813"/>
      <c r="CF53" s="813">
        <v>1.09545</v>
      </c>
      <c r="CG53" s="813">
        <v>13.210800000000001</v>
      </c>
      <c r="CH53" s="813">
        <v>12.059701492537314</v>
      </c>
      <c r="CI53" s="813">
        <v>0</v>
      </c>
      <c r="CJ53" s="813">
        <v>0</v>
      </c>
      <c r="CK53" s="813"/>
      <c r="CL53" s="813">
        <v>5.0249999999999995</v>
      </c>
      <c r="CM53" s="813">
        <v>80.8</v>
      </c>
      <c r="CN53" s="813">
        <v>16.079601990049753</v>
      </c>
      <c r="CO53" s="813">
        <v>0</v>
      </c>
      <c r="CP53" s="813">
        <v>0</v>
      </c>
      <c r="CQ53" s="813"/>
      <c r="CR53" s="813">
        <v>0</v>
      </c>
      <c r="CS53" s="813">
        <v>0</v>
      </c>
      <c r="CT53" s="813"/>
      <c r="CU53" s="813">
        <v>0</v>
      </c>
      <c r="CV53" s="813">
        <v>0</v>
      </c>
      <c r="CW53" s="813"/>
      <c r="CX53" s="813">
        <v>0</v>
      </c>
      <c r="CY53" s="813">
        <v>0</v>
      </c>
      <c r="CZ53" s="813"/>
      <c r="DA53" s="813">
        <v>80.399999999999991</v>
      </c>
      <c r="DB53" s="813">
        <v>460.05500000000001</v>
      </c>
      <c r="DC53" s="813">
        <v>5.7220771144278615</v>
      </c>
      <c r="DD53" s="813">
        <v>0</v>
      </c>
      <c r="DE53" s="813">
        <v>0</v>
      </c>
      <c r="DF53" s="813"/>
      <c r="DG53" s="813">
        <v>0</v>
      </c>
      <c r="DH53" s="813">
        <v>0</v>
      </c>
      <c r="DI53" s="813"/>
      <c r="DJ53" s="813">
        <f t="shared" si="8"/>
        <v>90.540449999999993</v>
      </c>
      <c r="DK53" s="813">
        <f t="shared" si="8"/>
        <v>587.39580000000001</v>
      </c>
      <c r="DL53" s="813">
        <f t="shared" si="9"/>
        <v>6.4876615921392045</v>
      </c>
      <c r="DM53" s="813">
        <v>0</v>
      </c>
      <c r="DN53" s="813">
        <v>0</v>
      </c>
      <c r="DO53" s="813"/>
      <c r="DP53" s="813">
        <v>2.0099999999999998</v>
      </c>
      <c r="DQ53" s="813">
        <v>22.22</v>
      </c>
      <c r="DR53" s="813">
        <v>11.054726368159205</v>
      </c>
      <c r="DS53" s="813">
        <v>2.0099999999999998</v>
      </c>
      <c r="DT53" s="813">
        <v>10.1</v>
      </c>
      <c r="DU53" s="813">
        <v>5.0248756218905477</v>
      </c>
      <c r="DV53" s="813">
        <v>5.0249999999999995</v>
      </c>
      <c r="DW53" s="813">
        <v>40.905000000000001</v>
      </c>
      <c r="DX53" s="813">
        <v>8.1402985074626883</v>
      </c>
      <c r="DY53" s="813">
        <v>0</v>
      </c>
      <c r="DZ53" s="813">
        <v>0</v>
      </c>
      <c r="EA53" s="813"/>
      <c r="EB53" s="813">
        <v>118.791</v>
      </c>
      <c r="EC53" s="813">
        <v>835.67399999999998</v>
      </c>
      <c r="ED53" s="813">
        <v>7.0348258706467659</v>
      </c>
      <c r="EE53" s="813">
        <v>6.3314999999999992</v>
      </c>
      <c r="EF53" s="813">
        <v>45.1571</v>
      </c>
      <c r="EG53" s="813">
        <v>7.1321329858643301</v>
      </c>
      <c r="EH53" s="813">
        <v>0</v>
      </c>
      <c r="EI53" s="813">
        <v>0</v>
      </c>
      <c r="EJ53" s="813"/>
      <c r="EK53" s="813">
        <v>0</v>
      </c>
      <c r="EL53" s="813">
        <v>0</v>
      </c>
      <c r="EM53" s="813"/>
      <c r="EN53" s="813">
        <v>0</v>
      </c>
      <c r="EO53" s="813">
        <v>0</v>
      </c>
      <c r="EP53" s="813"/>
      <c r="EQ53" s="813">
        <v>1.0049999999999999</v>
      </c>
      <c r="ER53" s="813">
        <v>6.0600000000000005</v>
      </c>
      <c r="ES53" s="813">
        <v>6.0298507462686581</v>
      </c>
      <c r="ET53" s="813">
        <f t="shared" si="10"/>
        <v>135.17249999999999</v>
      </c>
      <c r="EU53" s="813">
        <f t="shared" si="10"/>
        <v>960.11609999999996</v>
      </c>
      <c r="EV53" s="813">
        <f t="shared" si="11"/>
        <v>7.1028951894801091</v>
      </c>
      <c r="EW53" s="813">
        <v>2.0099999999999998</v>
      </c>
      <c r="EX53" s="813">
        <v>4.04</v>
      </c>
      <c r="EY53" s="813">
        <v>2.0099502487562191</v>
      </c>
      <c r="EZ53" s="813">
        <v>2.0099999999999998</v>
      </c>
      <c r="FA53" s="813">
        <v>6.0600000000000005</v>
      </c>
      <c r="FB53" s="813">
        <v>3.0149253731343291</v>
      </c>
      <c r="FC53" s="813">
        <v>11.055</v>
      </c>
      <c r="FD53" s="813">
        <v>5.05</v>
      </c>
      <c r="FE53" s="813">
        <v>0.45680687471732245</v>
      </c>
      <c r="FF53" s="813">
        <v>0</v>
      </c>
      <c r="FG53" s="813">
        <v>0</v>
      </c>
      <c r="FH53" s="813"/>
      <c r="FI53" s="813">
        <v>3.0149999999999997</v>
      </c>
      <c r="FJ53" s="813">
        <v>37.875</v>
      </c>
      <c r="FK53" s="813">
        <v>12.562189054726369</v>
      </c>
      <c r="FL53" s="813">
        <v>1.0049999999999999</v>
      </c>
      <c r="FM53" s="813">
        <v>6.0600000000000005</v>
      </c>
      <c r="FN53" s="813">
        <v>6.0298507462686581</v>
      </c>
      <c r="FO53" s="813">
        <v>0</v>
      </c>
      <c r="FP53" s="813">
        <v>0</v>
      </c>
      <c r="FQ53" s="813"/>
      <c r="FR53" s="813">
        <v>1.0049999999999999</v>
      </c>
      <c r="FS53" s="813">
        <v>6.0600000000000005</v>
      </c>
      <c r="FT53" s="813">
        <v>6.0298507462686581</v>
      </c>
      <c r="FU53" s="813">
        <v>0</v>
      </c>
      <c r="FV53" s="813">
        <v>0</v>
      </c>
      <c r="FW53" s="813"/>
      <c r="FX53" s="813">
        <v>1.5074999999999998</v>
      </c>
      <c r="FY53" s="813">
        <v>7.5750000000000002</v>
      </c>
      <c r="FZ53" s="813">
        <v>5.0248756218905477</v>
      </c>
      <c r="GA53" s="813">
        <v>0</v>
      </c>
      <c r="GB53" s="813">
        <v>0</v>
      </c>
      <c r="GC53" s="813"/>
      <c r="GD53" s="813">
        <v>0</v>
      </c>
      <c r="GE53" s="813">
        <v>0</v>
      </c>
      <c r="GF53" s="813"/>
      <c r="GG53" s="813">
        <f t="shared" si="12"/>
        <v>21.607499999999998</v>
      </c>
      <c r="GH53" s="813">
        <f t="shared" si="12"/>
        <v>72.720000000000013</v>
      </c>
      <c r="GI53" s="813">
        <f t="shared" si="13"/>
        <v>3.3654980909406467</v>
      </c>
      <c r="GJ53" s="813">
        <v>0</v>
      </c>
      <c r="GK53" s="813">
        <v>0</v>
      </c>
      <c r="GL53" s="813"/>
      <c r="GM53" s="813">
        <v>11.557499999999999</v>
      </c>
      <c r="GN53" s="813">
        <v>85.950999999999993</v>
      </c>
      <c r="GO53" s="813">
        <v>7.4368159203980095</v>
      </c>
      <c r="GP53" s="813">
        <v>0</v>
      </c>
      <c r="GQ53" s="813">
        <v>0</v>
      </c>
      <c r="GR53" s="813"/>
      <c r="GS53" s="813">
        <v>15.074999999999999</v>
      </c>
      <c r="GT53" s="813">
        <v>90.9</v>
      </c>
      <c r="GU53" s="813">
        <v>6.0298507462686572</v>
      </c>
      <c r="GV53" s="813">
        <v>2.0099999999999998</v>
      </c>
      <c r="GW53" s="813">
        <v>19.190000000000001</v>
      </c>
      <c r="GX53" s="813">
        <v>9.5472636815920406</v>
      </c>
      <c r="GY53" s="813">
        <v>12.059999999999999</v>
      </c>
      <c r="GZ53" s="813">
        <v>121.2</v>
      </c>
      <c r="HA53" s="813">
        <v>10.049751243781095</v>
      </c>
      <c r="HB53" s="813">
        <v>3.0149999999999997</v>
      </c>
      <c r="HC53" s="813">
        <v>37.875</v>
      </c>
      <c r="HD53" s="813">
        <v>12.562189054726369</v>
      </c>
      <c r="HE53" s="813">
        <v>0.50249999999999995</v>
      </c>
      <c r="HF53" s="813">
        <v>5.5549999999999997</v>
      </c>
      <c r="HG53" s="813">
        <v>11.054726368159205</v>
      </c>
      <c r="HH53" s="813">
        <v>0</v>
      </c>
      <c r="HI53" s="813">
        <v>0</v>
      </c>
      <c r="HJ53" s="813"/>
      <c r="HK53" s="813">
        <v>12.059999999999999</v>
      </c>
      <c r="HL53" s="813">
        <v>186.85</v>
      </c>
      <c r="HM53" s="813">
        <v>15.493366500829188</v>
      </c>
      <c r="HN53" s="813">
        <f t="shared" si="14"/>
        <v>56.28</v>
      </c>
      <c r="HO53" s="813">
        <f t="shared" si="2"/>
        <v>547.52099999999996</v>
      </c>
      <c r="HP53" s="813">
        <f t="shared" si="15"/>
        <v>9.7285181236673761</v>
      </c>
      <c r="HQ53" s="813">
        <v>0</v>
      </c>
      <c r="HR53" s="813">
        <v>0</v>
      </c>
      <c r="HS53" s="813"/>
      <c r="HT53" s="813">
        <v>0</v>
      </c>
      <c r="HU53" s="813">
        <v>0</v>
      </c>
      <c r="HV53" s="813"/>
      <c r="HW53" s="813">
        <v>4.0199999999999996</v>
      </c>
      <c r="HX53" s="813">
        <v>20.2</v>
      </c>
      <c r="HY53" s="813">
        <v>5.0248756218905477</v>
      </c>
      <c r="HZ53" s="813">
        <v>1.5074999999999998</v>
      </c>
      <c r="IA53" s="813">
        <v>26.512499999999999</v>
      </c>
      <c r="IB53" s="813">
        <v>17.587064676616915</v>
      </c>
      <c r="IC53" s="813">
        <v>5.0249999999999995</v>
      </c>
      <c r="ID53" s="813">
        <v>25.25</v>
      </c>
      <c r="IE53" s="813">
        <v>5.0248756218905477</v>
      </c>
      <c r="IF53" s="813">
        <v>5.0249999999999995</v>
      </c>
      <c r="IG53" s="813">
        <v>25.25</v>
      </c>
      <c r="IH53" s="813">
        <v>5.0248756218905477</v>
      </c>
      <c r="II53" s="813">
        <v>7.0349999999999993</v>
      </c>
      <c r="IJ53" s="813">
        <v>139.279</v>
      </c>
      <c r="IK53" s="813">
        <v>19.798009950248758</v>
      </c>
      <c r="IL53" s="813">
        <v>271.34999999999997</v>
      </c>
      <c r="IM53" s="813">
        <v>5757</v>
      </c>
      <c r="IN53" s="813">
        <v>21.216141514648982</v>
      </c>
      <c r="IO53" s="813">
        <v>15.074999999999999</v>
      </c>
      <c r="IP53" s="813">
        <v>204.52500000000001</v>
      </c>
      <c r="IQ53" s="813">
        <v>13.567164179104479</v>
      </c>
      <c r="IR53" s="813">
        <f t="shared" si="16"/>
        <v>309.03749999999997</v>
      </c>
      <c r="IS53" s="813">
        <f t="shared" si="16"/>
        <v>6198.0164999999997</v>
      </c>
      <c r="IT53" s="813">
        <f t="shared" si="17"/>
        <v>20.055871860211141</v>
      </c>
      <c r="IU53" s="813">
        <f t="shared" si="19"/>
        <v>620.67795000000001</v>
      </c>
      <c r="IV53" s="813">
        <f t="shared" si="19"/>
        <v>8410.7144000000008</v>
      </c>
      <c r="IW53" s="813">
        <f t="shared" si="18"/>
        <v>13.55085096868674</v>
      </c>
    </row>
    <row r="54" spans="1:257" ht="15.75">
      <c r="A54" s="482">
        <v>51</v>
      </c>
      <c r="B54" s="483" t="s">
        <v>606</v>
      </c>
      <c r="C54" s="813">
        <v>5.0249999999999995</v>
      </c>
      <c r="D54" s="813">
        <v>55.55</v>
      </c>
      <c r="E54" s="813">
        <v>11.054726368159205</v>
      </c>
      <c r="F54" s="813">
        <v>19.094999999999999</v>
      </c>
      <c r="G54" s="813">
        <v>115.14</v>
      </c>
      <c r="H54" s="813">
        <v>6.0298507462686572</v>
      </c>
      <c r="I54" s="813">
        <v>8.0399999999999991</v>
      </c>
      <c r="J54" s="813">
        <v>56.56</v>
      </c>
      <c r="K54" s="813">
        <v>7.0348258706467668</v>
      </c>
      <c r="L54" s="813">
        <v>0</v>
      </c>
      <c r="M54" s="813">
        <v>0</v>
      </c>
      <c r="N54" s="813"/>
      <c r="O54" s="813">
        <v>0</v>
      </c>
      <c r="P54" s="813">
        <v>0</v>
      </c>
      <c r="Q54" s="813"/>
      <c r="R54" s="813">
        <v>3.0149999999999997</v>
      </c>
      <c r="S54" s="813">
        <v>30.3</v>
      </c>
      <c r="T54" s="813">
        <v>10.049751243781095</v>
      </c>
      <c r="U54" s="813">
        <v>11.055</v>
      </c>
      <c r="V54" s="813">
        <v>95.95</v>
      </c>
      <c r="W54" s="813">
        <v>8.6793306196291269</v>
      </c>
      <c r="X54" s="813">
        <v>3.0149999999999997</v>
      </c>
      <c r="Y54" s="813">
        <v>6.0600000000000005</v>
      </c>
      <c r="Z54" s="813">
        <v>2.0099502487562191</v>
      </c>
      <c r="AA54" s="813">
        <v>150.74999999999997</v>
      </c>
      <c r="AB54" s="813">
        <v>75.75</v>
      </c>
      <c r="AC54" s="813">
        <v>0.50248756218905477</v>
      </c>
      <c r="AD54" s="813">
        <v>0</v>
      </c>
      <c r="AE54" s="813">
        <v>0</v>
      </c>
      <c r="AF54" s="813"/>
      <c r="AG54" s="813">
        <v>3.0149999999999997</v>
      </c>
      <c r="AH54" s="813">
        <v>9.09</v>
      </c>
      <c r="AI54" s="813">
        <v>3.0149253731343286</v>
      </c>
      <c r="AJ54" s="813">
        <v>0</v>
      </c>
      <c r="AK54" s="813">
        <v>0</v>
      </c>
      <c r="AL54" s="813"/>
      <c r="AM54" s="813">
        <v>0</v>
      </c>
      <c r="AN54" s="813">
        <v>0</v>
      </c>
      <c r="AO54" s="813"/>
      <c r="AP54" s="813">
        <v>25.124999999999996</v>
      </c>
      <c r="AQ54" s="813">
        <v>252.5</v>
      </c>
      <c r="AR54" s="813">
        <v>10.049751243781095</v>
      </c>
      <c r="AS54" s="813">
        <f t="shared" si="4"/>
        <v>228.13499999999996</v>
      </c>
      <c r="AT54" s="813">
        <f t="shared" si="4"/>
        <v>696.9</v>
      </c>
      <c r="AU54" s="813">
        <f t="shared" si="5"/>
        <v>3.0547702018541658</v>
      </c>
      <c r="AV54" s="813">
        <v>10.049999999999999</v>
      </c>
      <c r="AW54" s="813">
        <v>50.5</v>
      </c>
      <c r="AX54" s="813">
        <v>5.0248756218905477</v>
      </c>
      <c r="AY54" s="813">
        <v>10.049999999999999</v>
      </c>
      <c r="AZ54" s="813">
        <v>101</v>
      </c>
      <c r="BA54" s="813">
        <v>10.049751243781095</v>
      </c>
      <c r="BB54" s="813">
        <v>0</v>
      </c>
      <c r="BC54" s="813">
        <v>0</v>
      </c>
      <c r="BD54" s="813"/>
      <c r="BE54" s="813">
        <v>0</v>
      </c>
      <c r="BF54" s="813">
        <v>0</v>
      </c>
      <c r="BG54" s="813"/>
      <c r="BH54" s="813">
        <v>351.74999999999994</v>
      </c>
      <c r="BI54" s="813">
        <v>3535</v>
      </c>
      <c r="BJ54" s="813">
        <v>10.049751243781095</v>
      </c>
      <c r="BK54" s="813">
        <v>43.214999999999996</v>
      </c>
      <c r="BL54" s="813">
        <v>425.61399999999998</v>
      </c>
      <c r="BM54" s="813">
        <v>9.8487562189054731</v>
      </c>
      <c r="BN54" s="813">
        <v>0</v>
      </c>
      <c r="BO54" s="813">
        <v>0</v>
      </c>
      <c r="BP54" s="813"/>
      <c r="BQ54" s="813">
        <v>0</v>
      </c>
      <c r="BR54" s="813">
        <v>0</v>
      </c>
      <c r="BS54" s="813"/>
      <c r="BT54" s="813">
        <f t="shared" si="6"/>
        <v>415.06499999999994</v>
      </c>
      <c r="BU54" s="813">
        <f t="shared" si="1"/>
        <v>4112.1139999999996</v>
      </c>
      <c r="BV54" s="813">
        <f t="shared" si="7"/>
        <v>9.9071567103947586</v>
      </c>
      <c r="BW54" s="813">
        <v>0</v>
      </c>
      <c r="BX54" s="813">
        <v>0</v>
      </c>
      <c r="BY54" s="813"/>
      <c r="BZ54" s="813">
        <v>1.0049999999999999</v>
      </c>
      <c r="CA54" s="813">
        <v>4.04</v>
      </c>
      <c r="CB54" s="813">
        <v>4.0199004975124382</v>
      </c>
      <c r="CC54" s="813">
        <v>0</v>
      </c>
      <c r="CD54" s="813">
        <v>0</v>
      </c>
      <c r="CE54" s="813"/>
      <c r="CF54" s="813">
        <v>1.09545</v>
      </c>
      <c r="CG54" s="813">
        <v>12.1099</v>
      </c>
      <c r="CH54" s="813">
        <v>11.054726368159203</v>
      </c>
      <c r="CI54" s="813">
        <v>20.099999999999998</v>
      </c>
      <c r="CJ54" s="813">
        <v>121.2</v>
      </c>
      <c r="CK54" s="813">
        <v>6.0298507462686572</v>
      </c>
      <c r="CL54" s="813">
        <v>20.099999999999998</v>
      </c>
      <c r="CM54" s="813">
        <v>323.2</v>
      </c>
      <c r="CN54" s="813">
        <v>16.079601990049753</v>
      </c>
      <c r="CO54" s="813">
        <v>359.0865</v>
      </c>
      <c r="CP54" s="813">
        <v>5652.97</v>
      </c>
      <c r="CQ54" s="813">
        <v>15.742641396989306</v>
      </c>
      <c r="CR54" s="813">
        <v>0</v>
      </c>
      <c r="CS54" s="813">
        <v>0</v>
      </c>
      <c r="CT54" s="813"/>
      <c r="CU54" s="813">
        <v>10.049999999999999</v>
      </c>
      <c r="CV54" s="813">
        <v>80.8</v>
      </c>
      <c r="CW54" s="813">
        <v>8.0398009950248763</v>
      </c>
      <c r="CX54" s="813">
        <v>2.0099999999999998</v>
      </c>
      <c r="CY54" s="813">
        <v>17.170000000000002</v>
      </c>
      <c r="CZ54" s="813">
        <v>8.5422885572139329</v>
      </c>
      <c r="DA54" s="813">
        <v>80.399999999999991</v>
      </c>
      <c r="DB54" s="813">
        <v>460.05500000000001</v>
      </c>
      <c r="DC54" s="813">
        <v>5.7220771144278615</v>
      </c>
      <c r="DD54" s="813">
        <v>0</v>
      </c>
      <c r="DE54" s="813">
        <v>0</v>
      </c>
      <c r="DF54" s="813"/>
      <c r="DG54" s="813">
        <v>95.474999999999994</v>
      </c>
      <c r="DH54" s="813">
        <v>959.5</v>
      </c>
      <c r="DI54" s="813">
        <v>10.049751243781095</v>
      </c>
      <c r="DJ54" s="813">
        <f t="shared" si="8"/>
        <v>589.32195000000002</v>
      </c>
      <c r="DK54" s="813">
        <f t="shared" si="8"/>
        <v>7631.0449000000008</v>
      </c>
      <c r="DL54" s="813">
        <f t="shared" si="9"/>
        <v>12.948855714605575</v>
      </c>
      <c r="DM54" s="813">
        <v>0</v>
      </c>
      <c r="DN54" s="813">
        <v>0</v>
      </c>
      <c r="DO54" s="813"/>
      <c r="DP54" s="813">
        <v>0</v>
      </c>
      <c r="DQ54" s="813">
        <v>0</v>
      </c>
      <c r="DR54" s="813"/>
      <c r="DS54" s="813">
        <v>1.0049999999999999</v>
      </c>
      <c r="DT54" s="813">
        <v>8.08</v>
      </c>
      <c r="DU54" s="813">
        <v>8.0398009950248763</v>
      </c>
      <c r="DV54" s="813">
        <v>10.049999999999999</v>
      </c>
      <c r="DW54" s="813">
        <v>85.85</v>
      </c>
      <c r="DX54" s="813">
        <v>8.5422885572139311</v>
      </c>
      <c r="DY54" s="813">
        <v>0</v>
      </c>
      <c r="DZ54" s="813">
        <v>0</v>
      </c>
      <c r="EA54" s="813"/>
      <c r="EB54" s="813">
        <v>0</v>
      </c>
      <c r="EC54" s="813">
        <v>0</v>
      </c>
      <c r="ED54" s="813"/>
      <c r="EE54" s="813">
        <v>7.3364999999999991</v>
      </c>
      <c r="EF54" s="813">
        <v>42.127099999999999</v>
      </c>
      <c r="EG54" s="813">
        <v>5.742124991480952</v>
      </c>
      <c r="EH54" s="813">
        <v>0</v>
      </c>
      <c r="EI54" s="813">
        <v>0</v>
      </c>
      <c r="EJ54" s="813"/>
      <c r="EK54" s="813">
        <v>3.0149999999999997</v>
      </c>
      <c r="EL54" s="813">
        <v>45.45</v>
      </c>
      <c r="EM54" s="813">
        <v>15.074626865671645</v>
      </c>
      <c r="EN54" s="813">
        <v>4.3214999999999995</v>
      </c>
      <c r="EO54" s="813">
        <v>22.018000000000001</v>
      </c>
      <c r="EP54" s="813">
        <v>5.0949901654518115</v>
      </c>
      <c r="EQ54" s="813">
        <v>1.5074999999999998</v>
      </c>
      <c r="ER54" s="813">
        <v>12.120000000000001</v>
      </c>
      <c r="ES54" s="813">
        <v>8.0398009950248763</v>
      </c>
      <c r="ET54" s="813">
        <f t="shared" si="10"/>
        <v>27.235500000000002</v>
      </c>
      <c r="EU54" s="813">
        <f t="shared" si="10"/>
        <v>215.64509999999999</v>
      </c>
      <c r="EV54" s="813">
        <f t="shared" si="11"/>
        <v>7.9177947898881964</v>
      </c>
      <c r="EW54" s="813">
        <v>4.5224999999999991</v>
      </c>
      <c r="EX54" s="813">
        <v>14.14</v>
      </c>
      <c r="EY54" s="813">
        <v>3.1265892758430081</v>
      </c>
      <c r="EZ54" s="813">
        <v>0</v>
      </c>
      <c r="FA54" s="813">
        <v>0</v>
      </c>
      <c r="FB54" s="813"/>
      <c r="FC54" s="813">
        <v>7.0349999999999993</v>
      </c>
      <c r="FD54" s="813">
        <v>62.216000000000001</v>
      </c>
      <c r="FE54" s="813">
        <v>8.8437810945273636</v>
      </c>
      <c r="FF54" s="813">
        <v>5.0249999999999995</v>
      </c>
      <c r="FG54" s="813">
        <v>10.1</v>
      </c>
      <c r="FH54" s="813">
        <v>2.0099502487562191</v>
      </c>
      <c r="FI54" s="813">
        <v>0</v>
      </c>
      <c r="FJ54" s="813">
        <v>0</v>
      </c>
      <c r="FK54" s="813"/>
      <c r="FL54" s="813">
        <v>0</v>
      </c>
      <c r="FM54" s="813">
        <v>0</v>
      </c>
      <c r="FN54" s="813"/>
      <c r="FO54" s="813">
        <v>75.374999999999986</v>
      </c>
      <c r="FP54" s="813">
        <v>515.1</v>
      </c>
      <c r="FQ54" s="813">
        <v>6.8338308457711463</v>
      </c>
      <c r="FR54" s="813">
        <v>1.5074999999999998</v>
      </c>
      <c r="FS54" s="813">
        <v>12.120000000000001</v>
      </c>
      <c r="FT54" s="813">
        <v>8.0398009950248763</v>
      </c>
      <c r="FU54" s="813">
        <v>0</v>
      </c>
      <c r="FV54" s="813">
        <v>0</v>
      </c>
      <c r="FW54" s="813"/>
      <c r="FX54" s="813">
        <v>3.5174999999999996</v>
      </c>
      <c r="FY54" s="813">
        <v>15.15</v>
      </c>
      <c r="FZ54" s="813">
        <v>4.3070362473347554</v>
      </c>
      <c r="GA54" s="813">
        <v>22.11</v>
      </c>
      <c r="GB54" s="813">
        <v>132.209</v>
      </c>
      <c r="GC54" s="813">
        <v>5.9796019900497512</v>
      </c>
      <c r="GD54" s="813">
        <v>29.647499999999997</v>
      </c>
      <c r="GE54" s="813">
        <v>432.02750000000003</v>
      </c>
      <c r="GF54" s="813">
        <v>14.57213930348259</v>
      </c>
      <c r="GG54" s="813">
        <f t="shared" si="12"/>
        <v>148.73999999999998</v>
      </c>
      <c r="GH54" s="813">
        <f t="shared" si="12"/>
        <v>1193.0625</v>
      </c>
      <c r="GI54" s="813">
        <f t="shared" si="13"/>
        <v>8.0211274707543367</v>
      </c>
      <c r="GJ54" s="813">
        <v>4.0199999999999996</v>
      </c>
      <c r="GK54" s="813">
        <v>12.120000000000001</v>
      </c>
      <c r="GL54" s="813">
        <v>3.0149253731343291</v>
      </c>
      <c r="GM54" s="813">
        <v>7.5374999999999996</v>
      </c>
      <c r="GN54" s="813">
        <v>60.6</v>
      </c>
      <c r="GO54" s="813">
        <v>8.0398009950248763</v>
      </c>
      <c r="GP54" s="813">
        <v>4.0199999999999996</v>
      </c>
      <c r="GQ54" s="813">
        <v>30.3</v>
      </c>
      <c r="GR54" s="813">
        <v>7.5373134328358216</v>
      </c>
      <c r="GS54" s="813">
        <v>4.0199999999999996</v>
      </c>
      <c r="GT54" s="813">
        <v>26.26</v>
      </c>
      <c r="GU54" s="813">
        <v>6.5323383084577129</v>
      </c>
      <c r="GV54" s="813">
        <v>0</v>
      </c>
      <c r="GW54" s="813">
        <v>0</v>
      </c>
      <c r="GX54" s="813"/>
      <c r="GY54" s="813">
        <v>15.074999999999999</v>
      </c>
      <c r="GZ54" s="813">
        <v>106.05</v>
      </c>
      <c r="HA54" s="813">
        <v>7.0348258706467659</v>
      </c>
      <c r="HB54" s="813">
        <v>0</v>
      </c>
      <c r="HC54" s="813">
        <v>0</v>
      </c>
      <c r="HD54" s="813"/>
      <c r="HE54" s="813">
        <v>1.0049999999999999</v>
      </c>
      <c r="HF54" s="813">
        <v>7.07</v>
      </c>
      <c r="HG54" s="813">
        <v>7.0348258706467668</v>
      </c>
      <c r="HH54" s="813">
        <v>0</v>
      </c>
      <c r="HI54" s="813">
        <v>0</v>
      </c>
      <c r="HJ54" s="813"/>
      <c r="HK54" s="813">
        <v>0</v>
      </c>
      <c r="HL54" s="813">
        <v>0</v>
      </c>
      <c r="HM54" s="813"/>
      <c r="HN54" s="813">
        <f t="shared" si="14"/>
        <v>35.677500000000002</v>
      </c>
      <c r="HO54" s="813">
        <f t="shared" si="2"/>
        <v>242.39999999999998</v>
      </c>
      <c r="HP54" s="813">
        <f t="shared" si="15"/>
        <v>6.7941980239646824</v>
      </c>
      <c r="HQ54" s="813">
        <v>3.0149999999999997</v>
      </c>
      <c r="HR54" s="813">
        <v>27.27</v>
      </c>
      <c r="HS54" s="813">
        <v>9.0447761194029859</v>
      </c>
      <c r="HT54" s="813">
        <v>2.0099999999999998</v>
      </c>
      <c r="HU54" s="813">
        <v>15.15</v>
      </c>
      <c r="HV54" s="813">
        <v>7.5373134328358216</v>
      </c>
      <c r="HW54" s="813">
        <v>7.0349999999999993</v>
      </c>
      <c r="HX54" s="813">
        <v>42.42</v>
      </c>
      <c r="HY54" s="813">
        <v>6.0298507462686572</v>
      </c>
      <c r="HZ54" s="813">
        <v>2.0099999999999998</v>
      </c>
      <c r="IA54" s="813">
        <v>40.4</v>
      </c>
      <c r="IB54" s="813">
        <v>20.099502487562191</v>
      </c>
      <c r="IC54" s="813">
        <v>42.209999999999994</v>
      </c>
      <c r="ID54" s="813">
        <v>484.8</v>
      </c>
      <c r="IE54" s="813">
        <v>11.485429992892682</v>
      </c>
      <c r="IF54" s="813">
        <v>22.11</v>
      </c>
      <c r="IG54" s="813">
        <v>161.6</v>
      </c>
      <c r="IH54" s="813">
        <v>7.3089099954771592</v>
      </c>
      <c r="II54" s="813">
        <v>2.0099999999999998</v>
      </c>
      <c r="IJ54" s="813">
        <v>20.2</v>
      </c>
      <c r="IK54" s="813">
        <v>10.049751243781095</v>
      </c>
      <c r="IL54" s="813">
        <v>180.89999999999998</v>
      </c>
      <c r="IM54" s="813">
        <v>2727</v>
      </c>
      <c r="IN54" s="813">
        <v>15.074626865671643</v>
      </c>
      <c r="IO54" s="813">
        <v>10.049999999999999</v>
      </c>
      <c r="IP54" s="813">
        <v>60.6</v>
      </c>
      <c r="IQ54" s="813">
        <v>6.0298507462686572</v>
      </c>
      <c r="IR54" s="813">
        <f t="shared" si="16"/>
        <v>271.34999999999997</v>
      </c>
      <c r="IS54" s="813">
        <f t="shared" si="16"/>
        <v>3579.44</v>
      </c>
      <c r="IT54" s="813">
        <f t="shared" si="17"/>
        <v>13.191229039985261</v>
      </c>
      <c r="IU54" s="813">
        <f t="shared" si="19"/>
        <v>1715.5249499999998</v>
      </c>
      <c r="IV54" s="813">
        <f t="shared" si="19"/>
        <v>17670.606499999998</v>
      </c>
      <c r="IW54" s="813">
        <f t="shared" si="18"/>
        <v>10.300407755655201</v>
      </c>
    </row>
    <row r="55" spans="1:257" ht="15.75">
      <c r="A55" s="482">
        <v>52</v>
      </c>
      <c r="B55" s="483" t="s">
        <v>607</v>
      </c>
      <c r="C55" s="813">
        <v>4.0199999999999996</v>
      </c>
      <c r="D55" s="813">
        <v>40.4</v>
      </c>
      <c r="E55" s="813">
        <v>10.049751243781095</v>
      </c>
      <c r="F55" s="813">
        <v>16.079999999999998</v>
      </c>
      <c r="G55" s="813">
        <v>323.2</v>
      </c>
      <c r="H55" s="813">
        <v>20.099502487562191</v>
      </c>
      <c r="I55" s="813">
        <v>55.274999999999991</v>
      </c>
      <c r="J55" s="813">
        <v>638.32000000000005</v>
      </c>
      <c r="K55" s="813">
        <v>11.548077792853915</v>
      </c>
      <c r="L55" s="813">
        <v>0</v>
      </c>
      <c r="M55" s="813">
        <v>0</v>
      </c>
      <c r="N55" s="813"/>
      <c r="O55" s="813">
        <v>0</v>
      </c>
      <c r="P55" s="813">
        <v>0</v>
      </c>
      <c r="Q55" s="813"/>
      <c r="R55" s="813">
        <v>3.0149999999999997</v>
      </c>
      <c r="S55" s="813">
        <v>75.75</v>
      </c>
      <c r="T55" s="813">
        <v>25.124378109452739</v>
      </c>
      <c r="U55" s="813">
        <v>8.0399999999999991</v>
      </c>
      <c r="V55" s="813">
        <v>90.9</v>
      </c>
      <c r="W55" s="813">
        <v>11.305970149253733</v>
      </c>
      <c r="X55" s="813">
        <v>14.069999999999999</v>
      </c>
      <c r="Y55" s="813">
        <v>80.8</v>
      </c>
      <c r="Z55" s="813">
        <v>5.74271499644634</v>
      </c>
      <c r="AA55" s="813">
        <v>401.99999999999994</v>
      </c>
      <c r="AB55" s="813">
        <v>1616</v>
      </c>
      <c r="AC55" s="813">
        <v>4.0199004975124382</v>
      </c>
      <c r="AD55" s="813">
        <v>10.049999999999999</v>
      </c>
      <c r="AE55" s="813">
        <v>90.9</v>
      </c>
      <c r="AF55" s="813">
        <v>9.0447761194029859</v>
      </c>
      <c r="AG55" s="813">
        <v>6.0299999999999994</v>
      </c>
      <c r="AH55" s="813">
        <v>75.75</v>
      </c>
      <c r="AI55" s="813">
        <v>12.562189054726369</v>
      </c>
      <c r="AJ55" s="813">
        <v>12.059999999999999</v>
      </c>
      <c r="AK55" s="813">
        <v>186.85</v>
      </c>
      <c r="AL55" s="813">
        <v>15.493366500829188</v>
      </c>
      <c r="AM55" s="813">
        <v>25.124999999999996</v>
      </c>
      <c r="AN55" s="813">
        <v>75.75</v>
      </c>
      <c r="AO55" s="813">
        <v>3.0149253731343286</v>
      </c>
      <c r="AP55" s="813">
        <v>60.3</v>
      </c>
      <c r="AQ55" s="813">
        <v>727.2</v>
      </c>
      <c r="AR55" s="813">
        <v>12.059701492537314</v>
      </c>
      <c r="AS55" s="813">
        <f t="shared" si="4"/>
        <v>616.06499999999971</v>
      </c>
      <c r="AT55" s="813">
        <f t="shared" si="4"/>
        <v>4021.8199999999997</v>
      </c>
      <c r="AU55" s="813">
        <f t="shared" si="5"/>
        <v>6.5282397149651441</v>
      </c>
      <c r="AV55" s="813">
        <v>3.0149999999999997</v>
      </c>
      <c r="AW55" s="813">
        <v>60.6</v>
      </c>
      <c r="AX55" s="813">
        <v>20.099502487562191</v>
      </c>
      <c r="AY55" s="813">
        <v>5.0249999999999995</v>
      </c>
      <c r="AZ55" s="813">
        <v>60.6</v>
      </c>
      <c r="BA55" s="813">
        <v>12.059701492537314</v>
      </c>
      <c r="BB55" s="813">
        <v>40.199999999999996</v>
      </c>
      <c r="BC55" s="813">
        <v>472.68</v>
      </c>
      <c r="BD55" s="813">
        <v>11.758208955223882</v>
      </c>
      <c r="BE55" s="813">
        <v>75.374999999999986</v>
      </c>
      <c r="BF55" s="813">
        <v>644.38</v>
      </c>
      <c r="BG55" s="813">
        <v>8.5489883913764526</v>
      </c>
      <c r="BH55" s="813">
        <v>316.57499999999999</v>
      </c>
      <c r="BI55" s="813">
        <v>3817.8</v>
      </c>
      <c r="BJ55" s="813">
        <v>12.059701492537314</v>
      </c>
      <c r="BK55" s="813">
        <v>0</v>
      </c>
      <c r="BL55" s="813">
        <v>0</v>
      </c>
      <c r="BM55" s="813"/>
      <c r="BN55" s="813">
        <v>51.254999999999995</v>
      </c>
      <c r="BO55" s="813">
        <v>978.69</v>
      </c>
      <c r="BP55" s="813">
        <v>19.094527363184081</v>
      </c>
      <c r="BQ55" s="813">
        <v>0</v>
      </c>
      <c r="BR55" s="813">
        <v>0</v>
      </c>
      <c r="BS55" s="813"/>
      <c r="BT55" s="813">
        <f t="shared" si="6"/>
        <v>491.44499999999994</v>
      </c>
      <c r="BU55" s="813">
        <f t="shared" si="1"/>
        <v>6034.75</v>
      </c>
      <c r="BV55" s="813">
        <f t="shared" si="7"/>
        <v>12.279604024865449</v>
      </c>
      <c r="BW55" s="813">
        <v>25.124999999999996</v>
      </c>
      <c r="BX55" s="813">
        <v>363.6</v>
      </c>
      <c r="BY55" s="813">
        <v>14.47164179104478</v>
      </c>
      <c r="BZ55" s="813">
        <v>104.51999999999998</v>
      </c>
      <c r="CA55" s="813">
        <v>735.28</v>
      </c>
      <c r="CB55" s="813">
        <v>7.0348258706467668</v>
      </c>
      <c r="CC55" s="813">
        <v>54.269999999999996</v>
      </c>
      <c r="CD55" s="813">
        <v>482.78000000000003</v>
      </c>
      <c r="CE55" s="813">
        <v>8.8958909157914139</v>
      </c>
      <c r="CF55" s="813">
        <v>12.049949999999999</v>
      </c>
      <c r="CG55" s="813">
        <v>78.163899999999998</v>
      </c>
      <c r="CH55" s="813">
        <v>6.4866576209859792</v>
      </c>
      <c r="CI55" s="813">
        <v>25.124999999999996</v>
      </c>
      <c r="CJ55" s="813">
        <v>252.5</v>
      </c>
      <c r="CK55" s="813">
        <v>10.049751243781095</v>
      </c>
      <c r="CL55" s="813">
        <v>50.249999999999993</v>
      </c>
      <c r="CM55" s="813">
        <v>1262.5</v>
      </c>
      <c r="CN55" s="813">
        <v>25.124378109452739</v>
      </c>
      <c r="CO55" s="813">
        <v>0</v>
      </c>
      <c r="CP55" s="813">
        <v>0</v>
      </c>
      <c r="CQ55" s="813"/>
      <c r="CR55" s="813">
        <v>1.0049999999999999</v>
      </c>
      <c r="CS55" s="813">
        <v>10.1</v>
      </c>
      <c r="CT55" s="813">
        <v>10.049751243781095</v>
      </c>
      <c r="CU55" s="813">
        <v>40.199999999999996</v>
      </c>
      <c r="CV55" s="813">
        <v>845.37</v>
      </c>
      <c r="CW55" s="813">
        <v>21.029104477611941</v>
      </c>
      <c r="CX55" s="813">
        <v>49.244999999999997</v>
      </c>
      <c r="CY55" s="813">
        <v>892.84</v>
      </c>
      <c r="CZ55" s="813">
        <v>18.130571631637732</v>
      </c>
      <c r="DA55" s="813">
        <v>121.60499999999999</v>
      </c>
      <c r="DB55" s="813">
        <v>1894.2550000000001</v>
      </c>
      <c r="DC55" s="813">
        <v>15.577114427860698</v>
      </c>
      <c r="DD55" s="813">
        <v>10.049999999999999</v>
      </c>
      <c r="DE55" s="813">
        <v>171.7</v>
      </c>
      <c r="DF55" s="813">
        <v>17.084577114427862</v>
      </c>
      <c r="DG55" s="813">
        <v>175.87499999999997</v>
      </c>
      <c r="DH55" s="813">
        <v>2297.75</v>
      </c>
      <c r="DI55" s="813">
        <v>13.064676616915426</v>
      </c>
      <c r="DJ55" s="813">
        <f t="shared" si="8"/>
        <v>669.31994999999984</v>
      </c>
      <c r="DK55" s="813">
        <f t="shared" si="8"/>
        <v>9286.8388999999988</v>
      </c>
      <c r="DL55" s="813">
        <f t="shared" si="9"/>
        <v>13.875036744385104</v>
      </c>
      <c r="DM55" s="813">
        <v>0</v>
      </c>
      <c r="DN55" s="813">
        <v>0</v>
      </c>
      <c r="DO55" s="813"/>
      <c r="DP55" s="813">
        <v>0</v>
      </c>
      <c r="DQ55" s="813">
        <v>0</v>
      </c>
      <c r="DR55" s="813"/>
      <c r="DS55" s="813">
        <v>51.254999999999995</v>
      </c>
      <c r="DT55" s="813">
        <v>772.65</v>
      </c>
      <c r="DU55" s="813">
        <v>15.074626865671643</v>
      </c>
      <c r="DV55" s="813">
        <v>216.07499999999999</v>
      </c>
      <c r="DW55" s="813">
        <v>2406.3249999999998</v>
      </c>
      <c r="DX55" s="813">
        <v>11.136526668980677</v>
      </c>
      <c r="DY55" s="813">
        <v>211.04999999999998</v>
      </c>
      <c r="DZ55" s="813">
        <v>1824.06</v>
      </c>
      <c r="EA55" s="813">
        <v>8.6427860696517413</v>
      </c>
      <c r="EB55" s="813">
        <v>1115.0474999999999</v>
      </c>
      <c r="EC55" s="813">
        <v>10966.94461</v>
      </c>
      <c r="ED55" s="813">
        <v>9.83540576522525</v>
      </c>
      <c r="EE55" s="813">
        <v>8.0399999999999991</v>
      </c>
      <c r="EF55" s="813">
        <v>163.62</v>
      </c>
      <c r="EG55" s="813">
        <v>20.350746268656721</v>
      </c>
      <c r="EH55" s="813">
        <v>326.62499999999994</v>
      </c>
      <c r="EI55" s="813">
        <v>2979.5</v>
      </c>
      <c r="EJ55" s="813">
        <v>9.1220818982013032</v>
      </c>
      <c r="EK55" s="813">
        <v>31.154999999999998</v>
      </c>
      <c r="EL55" s="813">
        <v>287.85000000000002</v>
      </c>
      <c r="EM55" s="813">
        <v>9.2392874337987489</v>
      </c>
      <c r="EN55" s="813">
        <v>9.2459999999999987</v>
      </c>
      <c r="EO55" s="813">
        <v>121.402</v>
      </c>
      <c r="EP55" s="813">
        <v>13.130218472853128</v>
      </c>
      <c r="EQ55" s="813">
        <v>3.5174999999999996</v>
      </c>
      <c r="ER55" s="813">
        <v>28.28</v>
      </c>
      <c r="ES55" s="813">
        <v>8.0398009950248763</v>
      </c>
      <c r="ET55" s="813">
        <f t="shared" si="10"/>
        <v>1972.0109999999997</v>
      </c>
      <c r="EU55" s="813">
        <f t="shared" si="10"/>
        <v>19550.631609999997</v>
      </c>
      <c r="EV55" s="813">
        <f t="shared" si="11"/>
        <v>9.9140580909538532</v>
      </c>
      <c r="EW55" s="813">
        <v>51.254999999999995</v>
      </c>
      <c r="EX55" s="813">
        <v>746.89499999999998</v>
      </c>
      <c r="EY55" s="813">
        <v>14.572139303482588</v>
      </c>
      <c r="EZ55" s="813">
        <v>60.3</v>
      </c>
      <c r="FA55" s="813">
        <v>909</v>
      </c>
      <c r="FB55" s="813">
        <v>15.074626865671643</v>
      </c>
      <c r="FC55" s="813">
        <v>75.374999999999986</v>
      </c>
      <c r="FD55" s="813">
        <v>833.25</v>
      </c>
      <c r="FE55" s="813">
        <v>11.054726368159207</v>
      </c>
      <c r="FF55" s="813">
        <v>20.099999999999998</v>
      </c>
      <c r="FG55" s="813">
        <v>40.4</v>
      </c>
      <c r="FH55" s="813">
        <v>2.0099502487562191</v>
      </c>
      <c r="FI55" s="813">
        <v>25.124999999999996</v>
      </c>
      <c r="FJ55" s="813">
        <v>283.81</v>
      </c>
      <c r="FK55" s="813">
        <v>11.295920398009953</v>
      </c>
      <c r="FL55" s="813">
        <v>9.0449999999999982</v>
      </c>
      <c r="FM55" s="813">
        <v>63.63</v>
      </c>
      <c r="FN55" s="813">
        <v>7.0348258706467677</v>
      </c>
      <c r="FO55" s="813">
        <v>10.049999999999999</v>
      </c>
      <c r="FP55" s="813">
        <v>121.2</v>
      </c>
      <c r="FQ55" s="813">
        <v>12.059701492537314</v>
      </c>
      <c r="FR55" s="813">
        <v>3.5174999999999996</v>
      </c>
      <c r="FS55" s="813">
        <v>28.28</v>
      </c>
      <c r="FT55" s="813">
        <v>8.0398009950248763</v>
      </c>
      <c r="FU55" s="813">
        <v>30.15</v>
      </c>
      <c r="FV55" s="813">
        <v>378.75</v>
      </c>
      <c r="FW55" s="813">
        <v>12.562189054726369</v>
      </c>
      <c r="FX55" s="813">
        <v>43.717499999999994</v>
      </c>
      <c r="FY55" s="813">
        <v>571.15499999999997</v>
      </c>
      <c r="FZ55" s="813">
        <v>13.064676616915424</v>
      </c>
      <c r="GA55" s="813">
        <v>70.349999999999994</v>
      </c>
      <c r="GB55" s="813">
        <v>728.21</v>
      </c>
      <c r="GC55" s="813">
        <v>10.351243781094528</v>
      </c>
      <c r="GD55" s="813">
        <v>13.064999999999998</v>
      </c>
      <c r="GE55" s="813">
        <v>265.88249999999999</v>
      </c>
      <c r="GF55" s="813">
        <v>20.350746268656721</v>
      </c>
      <c r="GG55" s="813">
        <f t="shared" si="12"/>
        <v>412.0499999999999</v>
      </c>
      <c r="GH55" s="813">
        <f t="shared" si="12"/>
        <v>4970.4624999999996</v>
      </c>
      <c r="GI55" s="813">
        <f t="shared" si="13"/>
        <v>12.062765441087249</v>
      </c>
      <c r="GJ55" s="813">
        <v>5.0249999999999995</v>
      </c>
      <c r="GK55" s="813">
        <v>48.984999999999999</v>
      </c>
      <c r="GL55" s="813">
        <v>9.7482587064676629</v>
      </c>
      <c r="GM55" s="813">
        <v>3.0149999999999997</v>
      </c>
      <c r="GN55" s="813">
        <v>12.120000000000001</v>
      </c>
      <c r="GO55" s="813">
        <v>4.0199004975124382</v>
      </c>
      <c r="GP55" s="813">
        <v>2.0099999999999998</v>
      </c>
      <c r="GQ55" s="813">
        <v>16.361999999999998</v>
      </c>
      <c r="GR55" s="813">
        <v>8.1402985074626866</v>
      </c>
      <c r="GS55" s="813">
        <v>10.049999999999999</v>
      </c>
      <c r="GT55" s="813">
        <v>30.3</v>
      </c>
      <c r="GU55" s="813">
        <v>3.0149253731343286</v>
      </c>
      <c r="GV55" s="813">
        <v>5.0249999999999995</v>
      </c>
      <c r="GW55" s="813">
        <v>60.6</v>
      </c>
      <c r="GX55" s="813">
        <v>12.059701492537314</v>
      </c>
      <c r="GY55" s="813">
        <v>276.37499999999994</v>
      </c>
      <c r="GZ55" s="813">
        <v>3294.62</v>
      </c>
      <c r="HA55" s="813">
        <v>11.920832202623249</v>
      </c>
      <c r="HB55" s="813">
        <v>25.124999999999996</v>
      </c>
      <c r="HC55" s="813">
        <v>283.81</v>
      </c>
      <c r="HD55" s="813">
        <v>11.295920398009953</v>
      </c>
      <c r="HE55" s="813">
        <v>12.059999999999999</v>
      </c>
      <c r="HF55" s="813">
        <v>123.22</v>
      </c>
      <c r="HG55" s="813">
        <v>10.217247097844114</v>
      </c>
      <c r="HH55" s="813">
        <v>101.505</v>
      </c>
      <c r="HI55" s="813">
        <v>1177.6600000000001</v>
      </c>
      <c r="HJ55" s="813">
        <v>11.601990049751246</v>
      </c>
      <c r="HK55" s="813">
        <v>20.099999999999998</v>
      </c>
      <c r="HL55" s="813">
        <v>303</v>
      </c>
      <c r="HM55" s="813">
        <v>15.074626865671643</v>
      </c>
      <c r="HN55" s="813">
        <f t="shared" si="14"/>
        <v>460.28999999999996</v>
      </c>
      <c r="HO55" s="813">
        <f t="shared" si="2"/>
        <v>5350.6769999999997</v>
      </c>
      <c r="HP55" s="813">
        <f t="shared" si="15"/>
        <v>11.624577983445219</v>
      </c>
      <c r="HQ55" s="813">
        <v>25.124999999999996</v>
      </c>
      <c r="HR55" s="813">
        <v>340.875</v>
      </c>
      <c r="HS55" s="813">
        <v>13.567164179104479</v>
      </c>
      <c r="HT55" s="813">
        <v>12.059999999999999</v>
      </c>
      <c r="HU55" s="813">
        <v>145.44</v>
      </c>
      <c r="HV55" s="813">
        <v>12.059701492537314</v>
      </c>
      <c r="HW55" s="813">
        <v>60.3</v>
      </c>
      <c r="HX55" s="813">
        <v>545.4</v>
      </c>
      <c r="HY55" s="813">
        <v>9.0447761194029859</v>
      </c>
      <c r="HZ55" s="813">
        <v>14.069999999999999</v>
      </c>
      <c r="IA55" s="813">
        <v>454.5</v>
      </c>
      <c r="IB55" s="813">
        <v>32.302771855010661</v>
      </c>
      <c r="IC55" s="813">
        <v>226.12499999999997</v>
      </c>
      <c r="ID55" s="813">
        <v>2727</v>
      </c>
      <c r="IE55" s="813">
        <v>12.059701492537314</v>
      </c>
      <c r="IF55" s="813">
        <v>30.15</v>
      </c>
      <c r="IG55" s="813">
        <v>373.7</v>
      </c>
      <c r="IH55" s="813">
        <v>12.394693200663351</v>
      </c>
      <c r="II55" s="813">
        <v>7.0349999999999993</v>
      </c>
      <c r="IJ55" s="813">
        <v>49.49</v>
      </c>
      <c r="IK55" s="813">
        <v>7.0348258706467668</v>
      </c>
      <c r="IL55" s="813">
        <v>135.67499999999998</v>
      </c>
      <c r="IM55" s="813">
        <v>1651.35</v>
      </c>
      <c r="IN55" s="813">
        <v>12.171365395245994</v>
      </c>
      <c r="IO55" s="813">
        <v>5.0249999999999995</v>
      </c>
      <c r="IP55" s="813">
        <v>60.6</v>
      </c>
      <c r="IQ55" s="813">
        <v>12.059701492537314</v>
      </c>
      <c r="IR55" s="813">
        <f t="shared" si="16"/>
        <v>515.56499999999994</v>
      </c>
      <c r="IS55" s="813">
        <f t="shared" si="16"/>
        <v>6348.3549999999996</v>
      </c>
      <c r="IT55" s="813">
        <f t="shared" si="17"/>
        <v>12.313394043428085</v>
      </c>
      <c r="IU55" s="813">
        <f t="shared" si="19"/>
        <v>5136.7459499999986</v>
      </c>
      <c r="IV55" s="813">
        <f t="shared" si="19"/>
        <v>55563.535009999992</v>
      </c>
      <c r="IW55" s="813">
        <f t="shared" si="18"/>
        <v>10.816874252852626</v>
      </c>
    </row>
    <row r="56" spans="1:257" ht="15.75">
      <c r="A56" s="482">
        <v>53</v>
      </c>
      <c r="B56" s="483" t="s">
        <v>608</v>
      </c>
      <c r="C56" s="813">
        <v>5.0249999999999995</v>
      </c>
      <c r="D56" s="813">
        <v>50.5</v>
      </c>
      <c r="E56" s="813">
        <v>10.049751243781095</v>
      </c>
      <c r="F56" s="813">
        <v>11.055</v>
      </c>
      <c r="G56" s="813">
        <v>111.1</v>
      </c>
      <c r="H56" s="813">
        <v>10.049751243781094</v>
      </c>
      <c r="I56" s="813">
        <v>7.0349999999999993</v>
      </c>
      <c r="J56" s="813">
        <v>91.91</v>
      </c>
      <c r="K56" s="813">
        <v>13.064676616915424</v>
      </c>
      <c r="L56" s="813">
        <v>13.064999999999998</v>
      </c>
      <c r="M56" s="813">
        <v>189.44569999999999</v>
      </c>
      <c r="N56" s="813">
        <v>14.500244929200155</v>
      </c>
      <c r="O56" s="813">
        <v>0</v>
      </c>
      <c r="P56" s="813">
        <v>0</v>
      </c>
      <c r="Q56" s="813"/>
      <c r="R56" s="813">
        <v>4.0199999999999996</v>
      </c>
      <c r="S56" s="813">
        <v>136.35</v>
      </c>
      <c r="T56" s="813">
        <v>33.917910447761194</v>
      </c>
      <c r="U56" s="813">
        <v>20.099999999999998</v>
      </c>
      <c r="V56" s="813">
        <v>151.5</v>
      </c>
      <c r="W56" s="813">
        <v>7.5373134328358216</v>
      </c>
      <c r="X56" s="813">
        <v>8.0399999999999991</v>
      </c>
      <c r="Y56" s="813">
        <v>85.85</v>
      </c>
      <c r="Z56" s="813">
        <v>10.677860696517413</v>
      </c>
      <c r="AA56" s="813">
        <v>50.249999999999993</v>
      </c>
      <c r="AB56" s="813">
        <v>909</v>
      </c>
      <c r="AC56" s="813">
        <v>18.089552238805972</v>
      </c>
      <c r="AD56" s="813">
        <v>6.0299999999999994</v>
      </c>
      <c r="AE56" s="813">
        <v>30.3</v>
      </c>
      <c r="AF56" s="813">
        <v>5.0248756218905477</v>
      </c>
      <c r="AG56" s="813">
        <v>12.059999999999999</v>
      </c>
      <c r="AH56" s="813">
        <v>121.2</v>
      </c>
      <c r="AI56" s="813">
        <v>10.049751243781095</v>
      </c>
      <c r="AJ56" s="813">
        <v>0</v>
      </c>
      <c r="AK56" s="813">
        <v>0</v>
      </c>
      <c r="AL56" s="813"/>
      <c r="AM56" s="813">
        <v>25.124999999999996</v>
      </c>
      <c r="AN56" s="813">
        <v>75.75</v>
      </c>
      <c r="AO56" s="813">
        <v>3.0149253731343286</v>
      </c>
      <c r="AP56" s="813">
        <v>10.049999999999999</v>
      </c>
      <c r="AQ56" s="813">
        <v>101</v>
      </c>
      <c r="AR56" s="813">
        <v>10.049751243781095</v>
      </c>
      <c r="AS56" s="813">
        <f t="shared" si="4"/>
        <v>171.85499999999999</v>
      </c>
      <c r="AT56" s="813">
        <f t="shared" si="4"/>
        <v>2053.9057000000003</v>
      </c>
      <c r="AU56" s="813">
        <f t="shared" si="5"/>
        <v>11.951387506909898</v>
      </c>
      <c r="AV56" s="813">
        <v>1.0049999999999999</v>
      </c>
      <c r="AW56" s="813">
        <v>15.15</v>
      </c>
      <c r="AX56" s="813">
        <v>15.074626865671643</v>
      </c>
      <c r="AY56" s="813">
        <v>10.049999999999999</v>
      </c>
      <c r="AZ56" s="813">
        <v>141.4</v>
      </c>
      <c r="BA56" s="813">
        <v>14.069651741293534</v>
      </c>
      <c r="BB56" s="813">
        <v>35.174999999999997</v>
      </c>
      <c r="BC56" s="813">
        <v>463.08499999999998</v>
      </c>
      <c r="BD56" s="813">
        <v>13.165174129353234</v>
      </c>
      <c r="BE56" s="813">
        <v>0</v>
      </c>
      <c r="BF56" s="813">
        <v>0</v>
      </c>
      <c r="BG56" s="813"/>
      <c r="BH56" s="813">
        <v>281.39999999999998</v>
      </c>
      <c r="BI56" s="813">
        <v>4242</v>
      </c>
      <c r="BJ56" s="813">
        <v>15.074626865671643</v>
      </c>
      <c r="BK56" s="813">
        <v>0</v>
      </c>
      <c r="BL56" s="813">
        <v>0</v>
      </c>
      <c r="BM56" s="813"/>
      <c r="BN56" s="813">
        <v>0</v>
      </c>
      <c r="BO56" s="813">
        <v>0</v>
      </c>
      <c r="BP56" s="813"/>
      <c r="BQ56" s="813">
        <v>0</v>
      </c>
      <c r="BR56" s="813">
        <v>0</v>
      </c>
      <c r="BS56" s="813"/>
      <c r="BT56" s="813">
        <f t="shared" si="6"/>
        <v>327.63</v>
      </c>
      <c r="BU56" s="813">
        <f t="shared" si="1"/>
        <v>4861.6350000000002</v>
      </c>
      <c r="BV56" s="813">
        <f t="shared" si="7"/>
        <v>14.83879681347862</v>
      </c>
      <c r="BW56" s="813">
        <v>2.0099999999999998</v>
      </c>
      <c r="BX56" s="813">
        <v>24.240000000000002</v>
      </c>
      <c r="BY56" s="813">
        <v>12.059701492537316</v>
      </c>
      <c r="BZ56" s="813">
        <v>28.139999999999997</v>
      </c>
      <c r="CA56" s="813">
        <v>197.96</v>
      </c>
      <c r="CB56" s="813">
        <v>7.0348258706467668</v>
      </c>
      <c r="CC56" s="813">
        <v>10.049999999999999</v>
      </c>
      <c r="CD56" s="813">
        <v>75.75</v>
      </c>
      <c r="CE56" s="813">
        <v>7.5373134328358216</v>
      </c>
      <c r="CF56" s="813">
        <v>5.4772499999999997</v>
      </c>
      <c r="CG56" s="813">
        <v>45.136899999999997</v>
      </c>
      <c r="CH56" s="813">
        <v>8.2407960199004968</v>
      </c>
      <c r="CI56" s="813">
        <v>0</v>
      </c>
      <c r="CJ56" s="813">
        <v>0</v>
      </c>
      <c r="CK56" s="813"/>
      <c r="CL56" s="813">
        <v>25.124999999999996</v>
      </c>
      <c r="CM56" s="813">
        <v>631.25</v>
      </c>
      <c r="CN56" s="813">
        <v>25.124378109452739</v>
      </c>
      <c r="CO56" s="813">
        <v>0</v>
      </c>
      <c r="CP56" s="813">
        <v>0</v>
      </c>
      <c r="CQ56" s="813"/>
      <c r="CR56" s="813">
        <v>1.0049999999999999</v>
      </c>
      <c r="CS56" s="813">
        <v>10.1</v>
      </c>
      <c r="CT56" s="813">
        <v>10.049751243781095</v>
      </c>
      <c r="CU56" s="813">
        <v>2.0099999999999998</v>
      </c>
      <c r="CV56" s="813">
        <v>40.4</v>
      </c>
      <c r="CW56" s="813">
        <v>20.099502487562191</v>
      </c>
      <c r="CX56" s="813">
        <v>25.124999999999996</v>
      </c>
      <c r="CY56" s="813">
        <v>398.95</v>
      </c>
      <c r="CZ56" s="813">
        <v>15.87860696517413</v>
      </c>
      <c r="DA56" s="813">
        <v>34.169999999999995</v>
      </c>
      <c r="DB56" s="813">
        <v>1049.087</v>
      </c>
      <c r="DC56" s="813">
        <v>30.701990049751249</v>
      </c>
      <c r="DD56" s="813">
        <v>0</v>
      </c>
      <c r="DE56" s="813">
        <v>0</v>
      </c>
      <c r="DF56" s="813"/>
      <c r="DG56" s="813">
        <v>25.124999999999996</v>
      </c>
      <c r="DH56" s="813">
        <v>333.3</v>
      </c>
      <c r="DI56" s="813">
        <v>13.265671641791046</v>
      </c>
      <c r="DJ56" s="813">
        <f t="shared" si="8"/>
        <v>158.23724999999999</v>
      </c>
      <c r="DK56" s="813">
        <f t="shared" si="8"/>
        <v>2806.1739000000002</v>
      </c>
      <c r="DL56" s="813">
        <f t="shared" si="9"/>
        <v>17.733965295782127</v>
      </c>
      <c r="DM56" s="813">
        <v>0</v>
      </c>
      <c r="DN56" s="813">
        <v>0</v>
      </c>
      <c r="DO56" s="813"/>
      <c r="DP56" s="813">
        <v>0</v>
      </c>
      <c r="DQ56" s="813">
        <v>0</v>
      </c>
      <c r="DR56" s="813"/>
      <c r="DS56" s="813">
        <v>16.079999999999998</v>
      </c>
      <c r="DT56" s="813">
        <v>323.2</v>
      </c>
      <c r="DU56" s="813">
        <v>20.099502487562191</v>
      </c>
      <c r="DV56" s="813">
        <v>75.374999999999986</v>
      </c>
      <c r="DW56" s="813">
        <v>916.57500000000005</v>
      </c>
      <c r="DX56" s="813">
        <v>12.160199004975127</v>
      </c>
      <c r="DY56" s="813">
        <v>40.199999999999996</v>
      </c>
      <c r="DZ56" s="813">
        <v>303</v>
      </c>
      <c r="EA56" s="813">
        <v>7.5373134328358216</v>
      </c>
      <c r="EB56" s="813">
        <v>410.54249999999996</v>
      </c>
      <c r="EC56" s="813">
        <v>5215.4127499999995</v>
      </c>
      <c r="ED56" s="813">
        <v>12.703709725546076</v>
      </c>
      <c r="EE56" s="813">
        <v>13.869</v>
      </c>
      <c r="EF56" s="813">
        <v>212.7363</v>
      </c>
      <c r="EG56" s="813">
        <v>15.33897901795371</v>
      </c>
      <c r="EH56" s="813">
        <v>12.059999999999999</v>
      </c>
      <c r="EI56" s="813">
        <v>185.84</v>
      </c>
      <c r="EJ56" s="813">
        <v>15.40961857379768</v>
      </c>
      <c r="EK56" s="813">
        <v>30.15</v>
      </c>
      <c r="EL56" s="813">
        <v>343.4</v>
      </c>
      <c r="EM56" s="813">
        <v>11.38971807628524</v>
      </c>
      <c r="EN56" s="813">
        <v>5.8691999999999993</v>
      </c>
      <c r="EO56" s="813">
        <v>102.313</v>
      </c>
      <c r="EP56" s="813">
        <v>17.432188373202482</v>
      </c>
      <c r="EQ56" s="813">
        <v>5.0249999999999995</v>
      </c>
      <c r="ER56" s="813">
        <v>60.6</v>
      </c>
      <c r="ES56" s="813">
        <v>12.059701492537314</v>
      </c>
      <c r="ET56" s="813">
        <f t="shared" si="10"/>
        <v>609.1706999999999</v>
      </c>
      <c r="EU56" s="813">
        <f t="shared" si="10"/>
        <v>7663.077049999999</v>
      </c>
      <c r="EV56" s="813">
        <f t="shared" si="11"/>
        <v>12.579523358559433</v>
      </c>
      <c r="EW56" s="813">
        <v>3.0149999999999997</v>
      </c>
      <c r="EX56" s="813">
        <v>48.480000000000004</v>
      </c>
      <c r="EY56" s="813">
        <v>16.079601990049753</v>
      </c>
      <c r="EZ56" s="813">
        <v>5.0249999999999995</v>
      </c>
      <c r="FA56" s="813">
        <v>101</v>
      </c>
      <c r="FB56" s="813">
        <v>20.099502487562191</v>
      </c>
      <c r="FC56" s="813">
        <v>0</v>
      </c>
      <c r="FD56" s="813">
        <v>0</v>
      </c>
      <c r="FE56" s="813"/>
      <c r="FF56" s="813">
        <v>10.049999999999999</v>
      </c>
      <c r="FG56" s="813">
        <v>20.2</v>
      </c>
      <c r="FH56" s="813">
        <v>2.0099502487562191</v>
      </c>
      <c r="FI56" s="813">
        <v>3.5174999999999996</v>
      </c>
      <c r="FJ56" s="813">
        <v>46.46</v>
      </c>
      <c r="FK56" s="813">
        <v>13.208244491826584</v>
      </c>
      <c r="FL56" s="813">
        <v>8.0399999999999991</v>
      </c>
      <c r="FM56" s="813">
        <v>72.72</v>
      </c>
      <c r="FN56" s="813">
        <v>9.0447761194029859</v>
      </c>
      <c r="FO56" s="813">
        <v>0</v>
      </c>
      <c r="FP56" s="813">
        <v>0</v>
      </c>
      <c r="FQ56" s="813"/>
      <c r="FR56" s="813">
        <v>5.0249999999999995</v>
      </c>
      <c r="FS56" s="813">
        <v>60.6</v>
      </c>
      <c r="FT56" s="813">
        <v>12.059701492537314</v>
      </c>
      <c r="FU56" s="813">
        <v>0</v>
      </c>
      <c r="FV56" s="813">
        <v>0</v>
      </c>
      <c r="FW56" s="813"/>
      <c r="FX56" s="813">
        <v>7.5374999999999996</v>
      </c>
      <c r="FY56" s="813">
        <v>83.325000000000003</v>
      </c>
      <c r="FZ56" s="813">
        <v>11.054726368159205</v>
      </c>
      <c r="GA56" s="813">
        <v>12.059999999999999</v>
      </c>
      <c r="GB56" s="813">
        <v>135.34</v>
      </c>
      <c r="GC56" s="813">
        <v>11.222222222222223</v>
      </c>
      <c r="GD56" s="813">
        <v>9.0449999999999982</v>
      </c>
      <c r="GE56" s="813">
        <v>181.8</v>
      </c>
      <c r="GF56" s="813">
        <v>20.099502487562194</v>
      </c>
      <c r="GG56" s="813">
        <f t="shared" si="12"/>
        <v>63.314999999999998</v>
      </c>
      <c r="GH56" s="813">
        <f t="shared" si="12"/>
        <v>749.92499999999995</v>
      </c>
      <c r="GI56" s="813">
        <f t="shared" si="13"/>
        <v>11.844349680170575</v>
      </c>
      <c r="GJ56" s="813">
        <v>0</v>
      </c>
      <c r="GK56" s="813">
        <v>0</v>
      </c>
      <c r="GL56" s="813"/>
      <c r="GM56" s="813">
        <v>1.0049999999999999</v>
      </c>
      <c r="GN56" s="813">
        <v>3.0300000000000002</v>
      </c>
      <c r="GO56" s="813">
        <v>3.0149253731343291</v>
      </c>
      <c r="GP56" s="813">
        <v>0</v>
      </c>
      <c r="GQ56" s="813">
        <v>0</v>
      </c>
      <c r="GR56" s="813"/>
      <c r="GS56" s="813">
        <v>0</v>
      </c>
      <c r="GT56" s="813">
        <v>0</v>
      </c>
      <c r="GU56" s="813"/>
      <c r="GV56" s="813">
        <v>0</v>
      </c>
      <c r="GW56" s="813">
        <v>0</v>
      </c>
      <c r="GX56" s="813"/>
      <c r="GY56" s="813">
        <v>7.0349999999999993</v>
      </c>
      <c r="GZ56" s="813">
        <v>101</v>
      </c>
      <c r="HA56" s="813">
        <v>14.356787491115851</v>
      </c>
      <c r="HB56" s="813">
        <v>3.5174999999999996</v>
      </c>
      <c r="HC56" s="813">
        <v>46.46</v>
      </c>
      <c r="HD56" s="813">
        <v>13.208244491826584</v>
      </c>
      <c r="HE56" s="813">
        <v>0.50249999999999995</v>
      </c>
      <c r="HF56" s="813">
        <v>5.05</v>
      </c>
      <c r="HG56" s="813">
        <v>10.049751243781095</v>
      </c>
      <c r="HH56" s="813">
        <v>0</v>
      </c>
      <c r="HI56" s="813">
        <v>0</v>
      </c>
      <c r="HJ56" s="813"/>
      <c r="HK56" s="813">
        <v>0</v>
      </c>
      <c r="HL56" s="813">
        <v>0</v>
      </c>
      <c r="HM56" s="813"/>
      <c r="HN56" s="813">
        <f t="shared" si="14"/>
        <v>12.059999999999999</v>
      </c>
      <c r="HO56" s="813">
        <f t="shared" si="2"/>
        <v>155.54000000000002</v>
      </c>
      <c r="HP56" s="813">
        <f t="shared" si="15"/>
        <v>12.897180762852408</v>
      </c>
      <c r="HQ56" s="813">
        <v>10.049999999999999</v>
      </c>
      <c r="HR56" s="813">
        <v>136.35</v>
      </c>
      <c r="HS56" s="813">
        <v>13.567164179104479</v>
      </c>
      <c r="HT56" s="813">
        <v>2.0099999999999998</v>
      </c>
      <c r="HU56" s="813">
        <v>16.16</v>
      </c>
      <c r="HV56" s="813">
        <v>8.0398009950248763</v>
      </c>
      <c r="HW56" s="813">
        <v>0</v>
      </c>
      <c r="HX56" s="813">
        <v>0</v>
      </c>
      <c r="HY56" s="813">
        <v>0</v>
      </c>
      <c r="HZ56" s="813">
        <v>2.0099999999999998</v>
      </c>
      <c r="IA56" s="813">
        <v>45.45</v>
      </c>
      <c r="IB56" s="813">
        <v>22.611940298507466</v>
      </c>
      <c r="IC56" s="813">
        <v>1.0049999999999999</v>
      </c>
      <c r="ID56" s="813">
        <v>10.1</v>
      </c>
      <c r="IE56" s="813">
        <v>10.049751243781095</v>
      </c>
      <c r="IF56" s="813">
        <v>5.0249999999999995</v>
      </c>
      <c r="IG56" s="813">
        <v>50.5</v>
      </c>
      <c r="IH56" s="813">
        <v>10.049751243781095</v>
      </c>
      <c r="II56" s="813">
        <v>4.0199999999999996</v>
      </c>
      <c r="IJ56" s="813">
        <v>36.36</v>
      </c>
      <c r="IK56" s="813">
        <v>9.0447761194029859</v>
      </c>
      <c r="IL56" s="813">
        <v>20.099999999999998</v>
      </c>
      <c r="IM56" s="813">
        <v>313.10000000000002</v>
      </c>
      <c r="IN56" s="813">
        <v>15.5771144278607</v>
      </c>
      <c r="IO56" s="813">
        <v>2.0099999999999998</v>
      </c>
      <c r="IP56" s="813">
        <v>34.340000000000003</v>
      </c>
      <c r="IQ56" s="813">
        <v>17.084577114427866</v>
      </c>
      <c r="IR56" s="813">
        <f t="shared" si="16"/>
        <v>46.23</v>
      </c>
      <c r="IS56" s="813">
        <f t="shared" si="16"/>
        <v>642.36</v>
      </c>
      <c r="IT56" s="813">
        <f t="shared" si="17"/>
        <v>13.894873458792993</v>
      </c>
      <c r="IU56" s="813">
        <f t="shared" si="19"/>
        <v>1388.4979499999999</v>
      </c>
      <c r="IV56" s="813">
        <f t="shared" si="19"/>
        <v>18932.61665</v>
      </c>
      <c r="IW56" s="813">
        <f t="shared" si="18"/>
        <v>13.63532200389637</v>
      </c>
    </row>
    <row r="57" spans="1:257" ht="15.75">
      <c r="A57" s="482">
        <v>54</v>
      </c>
      <c r="B57" s="483" t="s">
        <v>609</v>
      </c>
      <c r="C57" s="813">
        <v>0</v>
      </c>
      <c r="D57" s="813">
        <v>0</v>
      </c>
      <c r="E57" s="813"/>
      <c r="F57" s="813">
        <v>0</v>
      </c>
      <c r="G57" s="813">
        <v>0</v>
      </c>
      <c r="H57" s="813"/>
      <c r="I57" s="813">
        <v>0</v>
      </c>
      <c r="J57" s="813">
        <v>0</v>
      </c>
      <c r="K57" s="813"/>
      <c r="L57" s="813">
        <v>0</v>
      </c>
      <c r="M57" s="813">
        <v>0</v>
      </c>
      <c r="N57" s="813"/>
      <c r="O57" s="813">
        <v>0</v>
      </c>
      <c r="P57" s="813">
        <v>0</v>
      </c>
      <c r="Q57" s="813"/>
      <c r="R57" s="813">
        <v>0</v>
      </c>
      <c r="S57" s="813">
        <v>0</v>
      </c>
      <c r="T57" s="813"/>
      <c r="U57" s="813">
        <v>0</v>
      </c>
      <c r="V57" s="813">
        <v>0</v>
      </c>
      <c r="W57" s="813"/>
      <c r="X57" s="813">
        <v>0</v>
      </c>
      <c r="Y57" s="813">
        <v>0</v>
      </c>
      <c r="Z57" s="813"/>
      <c r="AA57" s="813">
        <v>0</v>
      </c>
      <c r="AB57" s="813">
        <v>0</v>
      </c>
      <c r="AC57" s="813"/>
      <c r="AD57" s="813">
        <v>0</v>
      </c>
      <c r="AE57" s="813">
        <v>0</v>
      </c>
      <c r="AF57" s="813"/>
      <c r="AG57" s="813">
        <v>21.104999999999997</v>
      </c>
      <c r="AH57" s="813">
        <v>318.14999999999998</v>
      </c>
      <c r="AI57" s="813">
        <v>15.074626865671643</v>
      </c>
      <c r="AJ57" s="813">
        <v>0</v>
      </c>
      <c r="AK57" s="813">
        <v>0</v>
      </c>
      <c r="AL57" s="813"/>
      <c r="AM57" s="813">
        <v>30.15</v>
      </c>
      <c r="AN57" s="813">
        <v>2272.5</v>
      </c>
      <c r="AO57" s="813">
        <v>75.373134328358219</v>
      </c>
      <c r="AP57" s="813">
        <v>231.14999999999998</v>
      </c>
      <c r="AQ57" s="813">
        <v>4181.3999999999996</v>
      </c>
      <c r="AR57" s="813">
        <v>18.089552238805972</v>
      </c>
      <c r="AS57" s="813">
        <f t="shared" si="4"/>
        <v>282.40499999999997</v>
      </c>
      <c r="AT57" s="813">
        <f t="shared" si="4"/>
        <v>6772.0499999999993</v>
      </c>
      <c r="AU57" s="813">
        <f t="shared" si="5"/>
        <v>23.97992245179795</v>
      </c>
      <c r="AV57" s="813">
        <v>30.15</v>
      </c>
      <c r="AW57" s="813">
        <v>793.86</v>
      </c>
      <c r="AX57" s="813">
        <v>26.330348258706469</v>
      </c>
      <c r="AY57" s="813">
        <v>20.099999999999998</v>
      </c>
      <c r="AZ57" s="813">
        <v>121.2</v>
      </c>
      <c r="BA57" s="813">
        <v>6.0298507462686572</v>
      </c>
      <c r="BB57" s="813">
        <v>50.249999999999993</v>
      </c>
      <c r="BC57" s="813">
        <v>808</v>
      </c>
      <c r="BD57" s="813">
        <v>16.079601990049753</v>
      </c>
      <c r="BE57" s="813">
        <v>226.12499999999997</v>
      </c>
      <c r="BF57" s="813">
        <v>3977.38</v>
      </c>
      <c r="BG57" s="813">
        <v>17.589297954671093</v>
      </c>
      <c r="BH57" s="813">
        <v>55.274999999999991</v>
      </c>
      <c r="BI57" s="813">
        <v>777.7</v>
      </c>
      <c r="BJ57" s="813">
        <v>14.069651741293535</v>
      </c>
      <c r="BK57" s="813">
        <v>56.279999999999994</v>
      </c>
      <c r="BL57" s="813">
        <v>590.64799999999991</v>
      </c>
      <c r="BM57" s="813">
        <v>10.494811656005686</v>
      </c>
      <c r="BN57" s="813">
        <v>11.055</v>
      </c>
      <c r="BO57" s="813">
        <v>388.85</v>
      </c>
      <c r="BP57" s="813">
        <v>35.17412935323383</v>
      </c>
      <c r="BQ57" s="813">
        <v>6.5324999999999989</v>
      </c>
      <c r="BR57" s="813">
        <v>65.650000000000006</v>
      </c>
      <c r="BS57" s="813">
        <v>10.049751243781097</v>
      </c>
      <c r="BT57" s="813">
        <f t="shared" si="6"/>
        <v>455.76749999999993</v>
      </c>
      <c r="BU57" s="813">
        <f t="shared" si="1"/>
        <v>7523.2880000000005</v>
      </c>
      <c r="BV57" s="813">
        <f t="shared" si="7"/>
        <v>16.506854920546115</v>
      </c>
      <c r="BW57" s="813">
        <v>0</v>
      </c>
      <c r="BX57" s="813">
        <v>0</v>
      </c>
      <c r="BY57" s="813"/>
      <c r="BZ57" s="813">
        <v>0</v>
      </c>
      <c r="CA57" s="813">
        <v>0</v>
      </c>
      <c r="CB57" s="813"/>
      <c r="CC57" s="813">
        <v>0</v>
      </c>
      <c r="CD57" s="813">
        <v>0</v>
      </c>
      <c r="CE57" s="813"/>
      <c r="CF57" s="813">
        <v>0</v>
      </c>
      <c r="CG57" s="813">
        <v>0</v>
      </c>
      <c r="CH57" s="813"/>
      <c r="CI57" s="813">
        <v>0</v>
      </c>
      <c r="CJ57" s="813">
        <v>0</v>
      </c>
      <c r="CK57" s="813"/>
      <c r="CL57" s="813">
        <v>0</v>
      </c>
      <c r="CM57" s="813">
        <v>0</v>
      </c>
      <c r="CN57" s="813"/>
      <c r="CO57" s="813">
        <v>0</v>
      </c>
      <c r="CP57" s="813">
        <v>0</v>
      </c>
      <c r="CQ57" s="813"/>
      <c r="CR57" s="813">
        <v>0</v>
      </c>
      <c r="CS57" s="813">
        <v>0</v>
      </c>
      <c r="CT57" s="813"/>
      <c r="CU57" s="813">
        <v>0</v>
      </c>
      <c r="CV57" s="813">
        <v>0</v>
      </c>
      <c r="CW57" s="813"/>
      <c r="CX57" s="813">
        <v>1.0049999999999999</v>
      </c>
      <c r="CY57" s="813">
        <v>16.16</v>
      </c>
      <c r="CZ57" s="813">
        <v>16.079601990049753</v>
      </c>
      <c r="DA57" s="813">
        <v>0</v>
      </c>
      <c r="DB57" s="813">
        <v>0</v>
      </c>
      <c r="DC57" s="813"/>
      <c r="DD57" s="813">
        <v>0</v>
      </c>
      <c r="DE57" s="813">
        <v>0</v>
      </c>
      <c r="DF57" s="813"/>
      <c r="DG57" s="813">
        <v>0</v>
      </c>
      <c r="DH57" s="813">
        <v>0</v>
      </c>
      <c r="DI57" s="813"/>
      <c r="DJ57" s="813">
        <f t="shared" si="8"/>
        <v>1.0049999999999999</v>
      </c>
      <c r="DK57" s="813">
        <f t="shared" si="8"/>
        <v>16.16</v>
      </c>
      <c r="DL57" s="813">
        <f t="shared" si="9"/>
        <v>16.079601990049753</v>
      </c>
      <c r="DM57" s="813">
        <v>0</v>
      </c>
      <c r="DN57" s="813">
        <v>0</v>
      </c>
      <c r="DO57" s="813"/>
      <c r="DP57" s="813">
        <v>0</v>
      </c>
      <c r="DQ57" s="813">
        <v>0</v>
      </c>
      <c r="DR57" s="813"/>
      <c r="DS57" s="813">
        <v>0</v>
      </c>
      <c r="DT57" s="813">
        <v>0</v>
      </c>
      <c r="DU57" s="813"/>
      <c r="DV57" s="813">
        <v>0</v>
      </c>
      <c r="DW57" s="813">
        <v>0</v>
      </c>
      <c r="DX57" s="813"/>
      <c r="DY57" s="813">
        <v>0</v>
      </c>
      <c r="DZ57" s="813">
        <v>0</v>
      </c>
      <c r="EA57" s="813"/>
      <c r="EB57" s="813">
        <v>0</v>
      </c>
      <c r="EC57" s="813">
        <v>0</v>
      </c>
      <c r="ED57" s="813"/>
      <c r="EE57" s="813">
        <v>3.0149999999999997</v>
      </c>
      <c r="EF57" s="813">
        <v>25.25</v>
      </c>
      <c r="EG57" s="813">
        <v>8.3747927031509128</v>
      </c>
      <c r="EH57" s="813">
        <v>0</v>
      </c>
      <c r="EI57" s="813">
        <v>0</v>
      </c>
      <c r="EJ57" s="813"/>
      <c r="EK57" s="813">
        <v>0</v>
      </c>
      <c r="EL57" s="813">
        <v>0</v>
      </c>
      <c r="EM57" s="813"/>
      <c r="EN57" s="813">
        <v>0</v>
      </c>
      <c r="EO57" s="813">
        <v>0</v>
      </c>
      <c r="EP57" s="813"/>
      <c r="EQ57" s="813">
        <v>5.0249999999999995</v>
      </c>
      <c r="ER57" s="813">
        <v>50.5</v>
      </c>
      <c r="ES57" s="813">
        <v>10.049751243781095</v>
      </c>
      <c r="ET57" s="813">
        <f t="shared" si="10"/>
        <v>8.0399999999999991</v>
      </c>
      <c r="EU57" s="813">
        <f t="shared" si="10"/>
        <v>75.75</v>
      </c>
      <c r="EV57" s="813">
        <f t="shared" si="11"/>
        <v>9.4216417910447774</v>
      </c>
      <c r="EW57" s="813">
        <v>2.0099999999999998</v>
      </c>
      <c r="EX57" s="813">
        <v>28.28</v>
      </c>
      <c r="EY57" s="813">
        <v>14.069651741293534</v>
      </c>
      <c r="EZ57" s="813">
        <v>0</v>
      </c>
      <c r="FA57" s="813">
        <v>0</v>
      </c>
      <c r="FB57" s="813"/>
      <c r="FC57" s="813">
        <v>0</v>
      </c>
      <c r="FD57" s="813">
        <v>0</v>
      </c>
      <c r="FE57" s="813"/>
      <c r="FF57" s="813">
        <v>0</v>
      </c>
      <c r="FG57" s="813">
        <v>0</v>
      </c>
      <c r="FH57" s="813"/>
      <c r="FI57" s="813">
        <v>0</v>
      </c>
      <c r="FJ57" s="813">
        <v>0</v>
      </c>
      <c r="FK57" s="813"/>
      <c r="FL57" s="813">
        <v>0</v>
      </c>
      <c r="FM57" s="813">
        <v>0</v>
      </c>
      <c r="FN57" s="813"/>
      <c r="FO57" s="813">
        <v>10.049999999999999</v>
      </c>
      <c r="FP57" s="813">
        <v>121.2</v>
      </c>
      <c r="FQ57" s="813">
        <v>12.059701492537314</v>
      </c>
      <c r="FR57" s="813">
        <v>5.0249999999999995</v>
      </c>
      <c r="FS57" s="813">
        <v>50.5</v>
      </c>
      <c r="FT57" s="813">
        <v>10.049751243781095</v>
      </c>
      <c r="FU57" s="813">
        <v>0</v>
      </c>
      <c r="FV57" s="813">
        <v>0</v>
      </c>
      <c r="FW57" s="813"/>
      <c r="FX57" s="813">
        <v>0</v>
      </c>
      <c r="FY57" s="813">
        <v>0</v>
      </c>
      <c r="FZ57" s="813"/>
      <c r="GA57" s="813">
        <v>0</v>
      </c>
      <c r="GB57" s="813">
        <v>0</v>
      </c>
      <c r="GC57" s="813"/>
      <c r="GD57" s="813">
        <v>16.079999999999998</v>
      </c>
      <c r="GE57" s="813">
        <v>323.2</v>
      </c>
      <c r="GF57" s="813">
        <v>20.099502487562191</v>
      </c>
      <c r="GG57" s="813">
        <f t="shared" si="12"/>
        <v>33.164999999999992</v>
      </c>
      <c r="GH57" s="813">
        <f t="shared" si="12"/>
        <v>523.18000000000006</v>
      </c>
      <c r="GI57" s="813">
        <f t="shared" si="13"/>
        <v>15.775064073571542</v>
      </c>
      <c r="GJ57" s="813">
        <v>0</v>
      </c>
      <c r="GK57" s="813">
        <v>0</v>
      </c>
      <c r="GL57" s="813"/>
      <c r="GM57" s="813">
        <v>0</v>
      </c>
      <c r="GN57" s="813">
        <v>0</v>
      </c>
      <c r="GO57" s="813"/>
      <c r="GP57" s="813">
        <v>0</v>
      </c>
      <c r="GQ57" s="813">
        <v>0</v>
      </c>
      <c r="GR57" s="813"/>
      <c r="GS57" s="813">
        <v>0</v>
      </c>
      <c r="GT57" s="813">
        <v>0</v>
      </c>
      <c r="GU57" s="813"/>
      <c r="GV57" s="813">
        <v>0</v>
      </c>
      <c r="GW57" s="813">
        <v>0</v>
      </c>
      <c r="GX57" s="813"/>
      <c r="GY57" s="813">
        <v>0</v>
      </c>
      <c r="GZ57" s="813">
        <v>0</v>
      </c>
      <c r="HA57" s="813"/>
      <c r="HB57" s="813">
        <v>0</v>
      </c>
      <c r="HC57" s="813">
        <v>0</v>
      </c>
      <c r="HD57" s="813"/>
      <c r="HE57" s="813">
        <v>0</v>
      </c>
      <c r="HF57" s="813">
        <v>0</v>
      </c>
      <c r="HG57" s="813"/>
      <c r="HH57" s="813">
        <v>0</v>
      </c>
      <c r="HI57" s="813">
        <v>0</v>
      </c>
      <c r="HJ57" s="813"/>
      <c r="HK57" s="813">
        <v>0</v>
      </c>
      <c r="HL57" s="813">
        <v>0</v>
      </c>
      <c r="HM57" s="813"/>
      <c r="HN57" s="813">
        <f t="shared" si="14"/>
        <v>0</v>
      </c>
      <c r="HO57" s="813">
        <f t="shared" si="2"/>
        <v>0</v>
      </c>
      <c r="HP57" s="813"/>
      <c r="HQ57" s="813">
        <v>0</v>
      </c>
      <c r="HR57" s="813">
        <v>0</v>
      </c>
      <c r="HS57" s="813"/>
      <c r="HT57" s="813">
        <v>0</v>
      </c>
      <c r="HU57" s="813">
        <v>0</v>
      </c>
      <c r="HV57" s="813"/>
      <c r="HW57" s="813">
        <v>0</v>
      </c>
      <c r="HX57" s="813">
        <v>0</v>
      </c>
      <c r="HY57" s="813"/>
      <c r="HZ57" s="813">
        <v>0</v>
      </c>
      <c r="IA57" s="813">
        <v>0</v>
      </c>
      <c r="IB57" s="813"/>
      <c r="IC57" s="813">
        <v>0</v>
      </c>
      <c r="ID57" s="813">
        <v>0</v>
      </c>
      <c r="IE57" s="813"/>
      <c r="IF57" s="813">
        <v>1.0049999999999999</v>
      </c>
      <c r="IG57" s="813">
        <v>7.07</v>
      </c>
      <c r="IH57" s="813">
        <v>7.0348258706467668</v>
      </c>
      <c r="II57" s="813">
        <v>0</v>
      </c>
      <c r="IJ57" s="813">
        <v>0</v>
      </c>
      <c r="IK57" s="813"/>
      <c r="IL57" s="813">
        <v>0</v>
      </c>
      <c r="IM57" s="813">
        <v>0</v>
      </c>
      <c r="IN57" s="813"/>
      <c r="IO57" s="813">
        <v>2.0099999999999998</v>
      </c>
      <c r="IP57" s="813">
        <v>16.16</v>
      </c>
      <c r="IQ57" s="813">
        <v>8.0398009950248763</v>
      </c>
      <c r="IR57" s="813">
        <f t="shared" si="16"/>
        <v>3.0149999999999997</v>
      </c>
      <c r="IS57" s="813">
        <f t="shared" si="16"/>
        <v>23.23</v>
      </c>
      <c r="IT57" s="813">
        <f t="shared" si="17"/>
        <v>7.7048092868988398</v>
      </c>
      <c r="IU57" s="813">
        <f t="shared" si="19"/>
        <v>783.39749999999981</v>
      </c>
      <c r="IV57" s="813">
        <f t="shared" si="19"/>
        <v>14933.657999999999</v>
      </c>
      <c r="IW57" s="813">
        <f t="shared" si="18"/>
        <v>19.06268273769064</v>
      </c>
    </row>
    <row r="58" spans="1:257" ht="15.75">
      <c r="A58" s="482">
        <v>55</v>
      </c>
      <c r="B58" s="483" t="s">
        <v>610</v>
      </c>
      <c r="C58" s="813">
        <v>4.0199999999999996</v>
      </c>
      <c r="D58" s="813">
        <v>48.480000000000004</v>
      </c>
      <c r="E58" s="813">
        <v>12.059701492537316</v>
      </c>
      <c r="F58" s="813">
        <v>1.5074999999999998</v>
      </c>
      <c r="G58" s="813">
        <v>16.16</v>
      </c>
      <c r="H58" s="813">
        <v>10.719734660033168</v>
      </c>
      <c r="I58" s="813">
        <v>4.0199999999999996</v>
      </c>
      <c r="J58" s="813">
        <v>32.32</v>
      </c>
      <c r="K58" s="813">
        <v>8.0398009950248763</v>
      </c>
      <c r="L58" s="813">
        <v>0</v>
      </c>
      <c r="M58" s="813">
        <v>0</v>
      </c>
      <c r="N58" s="813"/>
      <c r="O58" s="813">
        <v>0</v>
      </c>
      <c r="P58" s="813">
        <v>0</v>
      </c>
      <c r="Q58" s="813"/>
      <c r="R58" s="813">
        <v>4.0199999999999996</v>
      </c>
      <c r="S58" s="813">
        <v>121.2</v>
      </c>
      <c r="T58" s="813">
        <v>30.149253731343286</v>
      </c>
      <c r="U58" s="813">
        <v>35.174999999999997</v>
      </c>
      <c r="V58" s="813">
        <v>90.9</v>
      </c>
      <c r="W58" s="813">
        <v>2.5842217484008532</v>
      </c>
      <c r="X58" s="813">
        <v>0</v>
      </c>
      <c r="Y58" s="813">
        <v>0</v>
      </c>
      <c r="Z58" s="813"/>
      <c r="AA58" s="813">
        <v>25.124999999999996</v>
      </c>
      <c r="AB58" s="813">
        <v>126.25</v>
      </c>
      <c r="AC58" s="813">
        <v>5.0248756218905477</v>
      </c>
      <c r="AD58" s="813">
        <v>0</v>
      </c>
      <c r="AE58" s="813">
        <v>0</v>
      </c>
      <c r="AF58" s="813"/>
      <c r="AG58" s="813">
        <v>0</v>
      </c>
      <c r="AH58" s="813">
        <v>0</v>
      </c>
      <c r="AI58" s="813"/>
      <c r="AJ58" s="813">
        <v>0</v>
      </c>
      <c r="AK58" s="813">
        <v>0</v>
      </c>
      <c r="AL58" s="813"/>
      <c r="AM58" s="813">
        <v>0</v>
      </c>
      <c r="AN58" s="813">
        <v>0</v>
      </c>
      <c r="AO58" s="813"/>
      <c r="AP58" s="813">
        <v>50.249999999999993</v>
      </c>
      <c r="AQ58" s="813">
        <v>757.5</v>
      </c>
      <c r="AR58" s="813">
        <v>15.074626865671643</v>
      </c>
      <c r="AS58" s="813">
        <f t="shared" si="4"/>
        <v>124.11749999999998</v>
      </c>
      <c r="AT58" s="813">
        <f t="shared" si="4"/>
        <v>1192.81</v>
      </c>
      <c r="AU58" s="813">
        <f t="shared" si="5"/>
        <v>9.6103289221906678</v>
      </c>
      <c r="AV58" s="813">
        <v>55.274999999999991</v>
      </c>
      <c r="AW58" s="813">
        <v>719.625</v>
      </c>
      <c r="AX58" s="813">
        <v>13.018995929443692</v>
      </c>
      <c r="AY58" s="813">
        <v>5.0249999999999995</v>
      </c>
      <c r="AZ58" s="813">
        <v>70.7</v>
      </c>
      <c r="BA58" s="813">
        <v>14.069651741293534</v>
      </c>
      <c r="BB58" s="813">
        <v>0</v>
      </c>
      <c r="BC58" s="813">
        <v>0</v>
      </c>
      <c r="BD58" s="813"/>
      <c r="BE58" s="813">
        <v>0</v>
      </c>
      <c r="BF58" s="813">
        <v>0</v>
      </c>
      <c r="BG58" s="813"/>
      <c r="BH58" s="813">
        <v>70.349999999999994</v>
      </c>
      <c r="BI58" s="813">
        <v>848.4</v>
      </c>
      <c r="BJ58" s="813">
        <v>12.059701492537314</v>
      </c>
      <c r="BK58" s="813">
        <v>0</v>
      </c>
      <c r="BL58" s="813">
        <v>0</v>
      </c>
      <c r="BM58" s="813"/>
      <c r="BN58" s="813">
        <v>0</v>
      </c>
      <c r="BO58" s="813">
        <v>0</v>
      </c>
      <c r="BP58" s="813"/>
      <c r="BQ58" s="813">
        <v>14.069999999999999</v>
      </c>
      <c r="BR58" s="813">
        <v>141.4</v>
      </c>
      <c r="BS58" s="813">
        <v>10.049751243781095</v>
      </c>
      <c r="BT58" s="813">
        <f t="shared" si="6"/>
        <v>144.71999999999997</v>
      </c>
      <c r="BU58" s="813">
        <f t="shared" si="1"/>
        <v>1780.125</v>
      </c>
      <c r="BV58" s="813">
        <f t="shared" si="7"/>
        <v>12.300476782752904</v>
      </c>
      <c r="BW58" s="813">
        <v>0</v>
      </c>
      <c r="BX58" s="813">
        <v>0</v>
      </c>
      <c r="BY58" s="813"/>
      <c r="BZ58" s="813">
        <v>6.0299999999999994</v>
      </c>
      <c r="CA58" s="813">
        <v>48.480000000000004</v>
      </c>
      <c r="CB58" s="813">
        <v>8.0398009950248763</v>
      </c>
      <c r="CC58" s="813">
        <v>0</v>
      </c>
      <c r="CD58" s="813">
        <v>0</v>
      </c>
      <c r="CE58" s="813"/>
      <c r="CF58" s="813">
        <v>5.4772499999999997</v>
      </c>
      <c r="CG58" s="813">
        <v>45.136899999999997</v>
      </c>
      <c r="CH58" s="813">
        <v>8.2407960199004968</v>
      </c>
      <c r="CI58" s="813">
        <v>0</v>
      </c>
      <c r="CJ58" s="813">
        <v>0</v>
      </c>
      <c r="CK58" s="813"/>
      <c r="CL58" s="813">
        <v>20.099999999999998</v>
      </c>
      <c r="CM58" s="813">
        <v>404</v>
      </c>
      <c r="CN58" s="813">
        <v>20.099502487562191</v>
      </c>
      <c r="CO58" s="813">
        <v>0</v>
      </c>
      <c r="CP58" s="813">
        <v>0</v>
      </c>
      <c r="CQ58" s="813"/>
      <c r="CR58" s="813">
        <v>0</v>
      </c>
      <c r="CS58" s="813">
        <v>0</v>
      </c>
      <c r="CT58" s="813"/>
      <c r="CU58" s="813">
        <v>0</v>
      </c>
      <c r="CV58" s="813">
        <v>0</v>
      </c>
      <c r="CW58" s="813"/>
      <c r="CX58" s="813">
        <v>2.0099999999999998</v>
      </c>
      <c r="CY58" s="813">
        <v>18.18</v>
      </c>
      <c r="CZ58" s="813">
        <v>9.0447761194029859</v>
      </c>
      <c r="DA58" s="813">
        <v>0</v>
      </c>
      <c r="DB58" s="813">
        <v>0</v>
      </c>
      <c r="DC58" s="813"/>
      <c r="DD58" s="813">
        <v>0</v>
      </c>
      <c r="DE58" s="813">
        <v>0</v>
      </c>
      <c r="DF58" s="813"/>
      <c r="DG58" s="813">
        <v>0</v>
      </c>
      <c r="DH58" s="813">
        <v>0</v>
      </c>
      <c r="DI58" s="813"/>
      <c r="DJ58" s="813">
        <f t="shared" si="8"/>
        <v>33.617249999999999</v>
      </c>
      <c r="DK58" s="813">
        <f t="shared" si="8"/>
        <v>515.79689999999994</v>
      </c>
      <c r="DL58" s="813">
        <f t="shared" si="9"/>
        <v>15.343221114160141</v>
      </c>
      <c r="DM58" s="813">
        <v>0</v>
      </c>
      <c r="DN58" s="813">
        <v>0</v>
      </c>
      <c r="DO58" s="813"/>
      <c r="DP58" s="813">
        <v>0</v>
      </c>
      <c r="DQ58" s="813">
        <v>0</v>
      </c>
      <c r="DR58" s="813"/>
      <c r="DS58" s="813">
        <v>0</v>
      </c>
      <c r="DT58" s="813">
        <v>0</v>
      </c>
      <c r="DU58" s="813"/>
      <c r="DV58" s="813">
        <v>313.55999999999995</v>
      </c>
      <c r="DW58" s="813">
        <v>3250.6849999999999</v>
      </c>
      <c r="DX58" s="813">
        <v>10.367027044265852</v>
      </c>
      <c r="DY58" s="813">
        <v>2.0099999999999998</v>
      </c>
      <c r="DZ58" s="813">
        <v>12.120000000000001</v>
      </c>
      <c r="EA58" s="813">
        <v>6.0298507462686581</v>
      </c>
      <c r="EB58" s="813">
        <v>0</v>
      </c>
      <c r="EC58" s="813">
        <v>0</v>
      </c>
      <c r="ED58" s="813"/>
      <c r="EE58" s="813">
        <v>4.3214999999999995</v>
      </c>
      <c r="EF58" s="813">
        <v>414.75649999999996</v>
      </c>
      <c r="EG58" s="813">
        <v>95.975124378109456</v>
      </c>
      <c r="EH58" s="813">
        <v>0</v>
      </c>
      <c r="EI58" s="813">
        <v>0</v>
      </c>
      <c r="EJ58" s="813"/>
      <c r="EK58" s="813">
        <v>0</v>
      </c>
      <c r="EL58" s="813">
        <v>0</v>
      </c>
      <c r="EM58" s="813"/>
      <c r="EN58" s="813">
        <v>2.0200499999999995</v>
      </c>
      <c r="EO58" s="813">
        <v>54.742000000000004</v>
      </c>
      <c r="EP58" s="813">
        <v>27.099329224524155</v>
      </c>
      <c r="EQ58" s="813">
        <v>0.50249999999999995</v>
      </c>
      <c r="ER58" s="813">
        <v>4.04</v>
      </c>
      <c r="ES58" s="813">
        <v>8.0398009950248763</v>
      </c>
      <c r="ET58" s="813">
        <f t="shared" si="10"/>
        <v>322.41404999999997</v>
      </c>
      <c r="EU58" s="813">
        <f t="shared" si="10"/>
        <v>3736.3434999999999</v>
      </c>
      <c r="EV58" s="813">
        <f t="shared" si="11"/>
        <v>11.588649750220254</v>
      </c>
      <c r="EW58" s="813">
        <v>4.823999999999999</v>
      </c>
      <c r="EX58" s="813">
        <v>2043.23</v>
      </c>
      <c r="EY58" s="813">
        <v>423.55514096185749</v>
      </c>
      <c r="EZ58" s="813">
        <v>0</v>
      </c>
      <c r="FA58" s="813">
        <v>0</v>
      </c>
      <c r="FB58" s="813"/>
      <c r="FC58" s="813">
        <v>5.0249999999999995</v>
      </c>
      <c r="FD58" s="813">
        <v>35.35</v>
      </c>
      <c r="FE58" s="813">
        <v>7.0348258706467668</v>
      </c>
      <c r="FF58" s="813">
        <v>0</v>
      </c>
      <c r="FG58" s="813">
        <v>0</v>
      </c>
      <c r="FH58" s="813"/>
      <c r="FI58" s="813">
        <v>0</v>
      </c>
      <c r="FJ58" s="813">
        <v>0</v>
      </c>
      <c r="FK58" s="813"/>
      <c r="FL58" s="813">
        <v>0.50249999999999995</v>
      </c>
      <c r="FM58" s="813">
        <v>4.04</v>
      </c>
      <c r="FN58" s="813">
        <v>8.0398009950248763</v>
      </c>
      <c r="FO58" s="813">
        <v>5.0249999999999995</v>
      </c>
      <c r="FP58" s="813">
        <v>45.45</v>
      </c>
      <c r="FQ58" s="813">
        <v>9.0447761194029859</v>
      </c>
      <c r="FR58" s="813">
        <v>0.50249999999999995</v>
      </c>
      <c r="FS58" s="813">
        <v>4.04</v>
      </c>
      <c r="FT58" s="813">
        <v>8.0398009950248763</v>
      </c>
      <c r="FU58" s="813">
        <v>0</v>
      </c>
      <c r="FV58" s="813">
        <v>0</v>
      </c>
      <c r="FW58" s="813"/>
      <c r="FX58" s="813">
        <v>0</v>
      </c>
      <c r="FY58" s="813">
        <v>0</v>
      </c>
      <c r="FZ58" s="813"/>
      <c r="GA58" s="813">
        <v>0</v>
      </c>
      <c r="GB58" s="813">
        <v>0</v>
      </c>
      <c r="GC58" s="813"/>
      <c r="GD58" s="813">
        <v>0</v>
      </c>
      <c r="GE58" s="813">
        <v>0</v>
      </c>
      <c r="GF58" s="813"/>
      <c r="GG58" s="813">
        <f t="shared" si="12"/>
        <v>15.878999999999996</v>
      </c>
      <c r="GH58" s="813">
        <f t="shared" si="12"/>
        <v>2132.1099999999997</v>
      </c>
      <c r="GI58" s="813">
        <f t="shared" si="13"/>
        <v>134.27230933937906</v>
      </c>
      <c r="GJ58" s="813">
        <v>0</v>
      </c>
      <c r="GK58" s="813">
        <v>0</v>
      </c>
      <c r="GL58" s="813"/>
      <c r="GM58" s="813">
        <v>0</v>
      </c>
      <c r="GN58" s="813">
        <v>0</v>
      </c>
      <c r="GO58" s="813"/>
      <c r="GP58" s="813">
        <v>0</v>
      </c>
      <c r="GQ58" s="813">
        <v>0</v>
      </c>
      <c r="GR58" s="813"/>
      <c r="GS58" s="813">
        <v>0</v>
      </c>
      <c r="GT58" s="813">
        <v>0</v>
      </c>
      <c r="GU58" s="813"/>
      <c r="GV58" s="813">
        <v>0</v>
      </c>
      <c r="GW58" s="813">
        <v>0</v>
      </c>
      <c r="GX58" s="813"/>
      <c r="GY58" s="813">
        <v>5.0249999999999995</v>
      </c>
      <c r="GZ58" s="813">
        <v>60.6</v>
      </c>
      <c r="HA58" s="813">
        <v>12.059701492537314</v>
      </c>
      <c r="HB58" s="813">
        <v>0</v>
      </c>
      <c r="HC58" s="813">
        <v>0</v>
      </c>
      <c r="HD58" s="813"/>
      <c r="HE58" s="813">
        <v>0</v>
      </c>
      <c r="HF58" s="813">
        <v>0</v>
      </c>
      <c r="HG58" s="813"/>
      <c r="HH58" s="813">
        <v>0</v>
      </c>
      <c r="HI58" s="813">
        <v>0</v>
      </c>
      <c r="HJ58" s="813"/>
      <c r="HK58" s="813">
        <v>0</v>
      </c>
      <c r="HL58" s="813">
        <v>0</v>
      </c>
      <c r="HM58" s="813"/>
      <c r="HN58" s="813">
        <f t="shared" si="14"/>
        <v>5.0249999999999995</v>
      </c>
      <c r="HO58" s="813">
        <f t="shared" si="2"/>
        <v>60.6</v>
      </c>
      <c r="HP58" s="813">
        <f t="shared" si="15"/>
        <v>12.059701492537314</v>
      </c>
      <c r="HQ58" s="813">
        <v>4.0199999999999996</v>
      </c>
      <c r="HR58" s="813">
        <v>40.4</v>
      </c>
      <c r="HS58" s="813">
        <v>10.049751243781095</v>
      </c>
      <c r="HT58" s="813">
        <v>0</v>
      </c>
      <c r="HU58" s="813">
        <v>0</v>
      </c>
      <c r="HV58" s="813"/>
      <c r="HW58" s="813">
        <v>5.0249999999999995</v>
      </c>
      <c r="HX58" s="813">
        <v>45.45</v>
      </c>
      <c r="HY58" s="813">
        <v>9.0447761194029859</v>
      </c>
      <c r="HZ58" s="813">
        <v>1.7084999999999997</v>
      </c>
      <c r="IA58" s="813">
        <v>45.45</v>
      </c>
      <c r="IB58" s="813">
        <v>26.602282704126434</v>
      </c>
      <c r="IC58" s="813">
        <v>1.0049999999999999</v>
      </c>
      <c r="ID58" s="813">
        <v>10.1</v>
      </c>
      <c r="IE58" s="813">
        <v>10.049751243781095</v>
      </c>
      <c r="IF58" s="813">
        <v>3.0149999999999997</v>
      </c>
      <c r="IG58" s="813">
        <v>21.21</v>
      </c>
      <c r="IH58" s="813">
        <v>7.0348258706467668</v>
      </c>
      <c r="II58" s="813">
        <v>5.0249999999999995</v>
      </c>
      <c r="IJ58" s="813">
        <v>40.4</v>
      </c>
      <c r="IK58" s="813">
        <v>8.0398009950248763</v>
      </c>
      <c r="IL58" s="813">
        <v>0</v>
      </c>
      <c r="IM58" s="813">
        <v>0</v>
      </c>
      <c r="IN58" s="813"/>
      <c r="IO58" s="813">
        <v>5.0249999999999995</v>
      </c>
      <c r="IP58" s="813">
        <v>40.4</v>
      </c>
      <c r="IQ58" s="813">
        <v>8.0398009950248763</v>
      </c>
      <c r="IR58" s="813">
        <f t="shared" si="16"/>
        <v>24.823499999999996</v>
      </c>
      <c r="IS58" s="813">
        <f t="shared" si="16"/>
        <v>243.41000000000003</v>
      </c>
      <c r="IT58" s="813">
        <f t="shared" si="17"/>
        <v>9.805627731786414</v>
      </c>
      <c r="IU58" s="813">
        <f t="shared" si="19"/>
        <v>670.59629999999993</v>
      </c>
      <c r="IV58" s="813">
        <f t="shared" si="19"/>
        <v>9661.1953999999987</v>
      </c>
      <c r="IW58" s="813">
        <f t="shared" si="18"/>
        <v>14.406872510331477</v>
      </c>
    </row>
    <row r="59" spans="1:257" ht="15.75">
      <c r="A59" s="482">
        <v>56</v>
      </c>
      <c r="B59" s="483" t="s">
        <v>611</v>
      </c>
      <c r="C59" s="813">
        <v>5.0249999999999995</v>
      </c>
      <c r="D59" s="813">
        <v>58.58</v>
      </c>
      <c r="E59" s="813">
        <v>11.65771144278607</v>
      </c>
      <c r="F59" s="813">
        <v>24.119999999999997</v>
      </c>
      <c r="G59" s="813">
        <v>145.44</v>
      </c>
      <c r="H59" s="813">
        <v>6.0298507462686572</v>
      </c>
      <c r="I59" s="813">
        <v>6.0299999999999994</v>
      </c>
      <c r="J59" s="813">
        <v>42.42</v>
      </c>
      <c r="K59" s="813">
        <v>7.0348258706467668</v>
      </c>
      <c r="L59" s="813">
        <v>0</v>
      </c>
      <c r="M59" s="813">
        <v>0</v>
      </c>
      <c r="N59" s="813"/>
      <c r="O59" s="813">
        <v>5.0249999999999995</v>
      </c>
      <c r="P59" s="813">
        <v>66.66</v>
      </c>
      <c r="Q59" s="813">
        <v>13.265671641791046</v>
      </c>
      <c r="R59" s="813">
        <v>7.0349999999999993</v>
      </c>
      <c r="S59" s="813">
        <v>120.19</v>
      </c>
      <c r="T59" s="813">
        <v>17.084577114427862</v>
      </c>
      <c r="U59" s="813">
        <v>0</v>
      </c>
      <c r="V59" s="813">
        <v>0</v>
      </c>
      <c r="W59" s="813"/>
      <c r="X59" s="813">
        <v>5.0249999999999995</v>
      </c>
      <c r="Y59" s="813">
        <v>9.09</v>
      </c>
      <c r="Z59" s="813">
        <v>1.8089552238805973</v>
      </c>
      <c r="AA59" s="813">
        <v>100.49999999999999</v>
      </c>
      <c r="AB59" s="813">
        <v>1010</v>
      </c>
      <c r="AC59" s="813">
        <v>10.049751243781095</v>
      </c>
      <c r="AD59" s="813">
        <v>0</v>
      </c>
      <c r="AE59" s="813">
        <v>0</v>
      </c>
      <c r="AF59" s="813"/>
      <c r="AG59" s="813">
        <v>5.0249999999999995</v>
      </c>
      <c r="AH59" s="813">
        <v>60.6</v>
      </c>
      <c r="AI59" s="813">
        <v>12.059701492537314</v>
      </c>
      <c r="AJ59" s="813">
        <v>543.70499999999993</v>
      </c>
      <c r="AK59" s="813">
        <v>7649.74</v>
      </c>
      <c r="AL59" s="813">
        <v>14.069651741293534</v>
      </c>
      <c r="AM59" s="813">
        <v>120.6</v>
      </c>
      <c r="AN59" s="813">
        <v>3952.13</v>
      </c>
      <c r="AO59" s="813">
        <v>32.770563847429521</v>
      </c>
      <c r="AP59" s="813">
        <v>5.0249999999999995</v>
      </c>
      <c r="AQ59" s="813">
        <v>40.4</v>
      </c>
      <c r="AR59" s="813">
        <v>8.0398009950248763</v>
      </c>
      <c r="AS59" s="813">
        <f t="shared" si="4"/>
        <v>827.1149999999999</v>
      </c>
      <c r="AT59" s="813">
        <f t="shared" si="4"/>
        <v>13155.249999999998</v>
      </c>
      <c r="AU59" s="813">
        <f t="shared" si="5"/>
        <v>15.904982983019289</v>
      </c>
      <c r="AV59" s="813">
        <v>0</v>
      </c>
      <c r="AW59" s="813">
        <v>0</v>
      </c>
      <c r="AX59" s="813"/>
      <c r="AY59" s="813">
        <v>20.099999999999998</v>
      </c>
      <c r="AZ59" s="813">
        <v>303</v>
      </c>
      <c r="BA59" s="813">
        <v>15.074626865671643</v>
      </c>
      <c r="BB59" s="813">
        <v>0</v>
      </c>
      <c r="BC59" s="813">
        <v>0</v>
      </c>
      <c r="BD59" s="813"/>
      <c r="BE59" s="813">
        <v>0</v>
      </c>
      <c r="BF59" s="813">
        <v>0</v>
      </c>
      <c r="BG59" s="813"/>
      <c r="BH59" s="813">
        <v>75.374999999999986</v>
      </c>
      <c r="BI59" s="813">
        <v>757.5</v>
      </c>
      <c r="BJ59" s="813">
        <v>10.049751243781097</v>
      </c>
      <c r="BK59" s="813">
        <v>2435.1149999999998</v>
      </c>
      <c r="BL59" s="813">
        <v>23982.854000000003</v>
      </c>
      <c r="BM59" s="813">
        <v>9.8487562189054749</v>
      </c>
      <c r="BN59" s="813">
        <v>0</v>
      </c>
      <c r="BO59" s="813">
        <v>0</v>
      </c>
      <c r="BP59" s="813"/>
      <c r="BQ59" s="813">
        <v>3793.8749999999995</v>
      </c>
      <c r="BR59" s="813">
        <v>68705.25</v>
      </c>
      <c r="BS59" s="813">
        <v>18.109518632005539</v>
      </c>
      <c r="BT59" s="813">
        <f t="shared" si="6"/>
        <v>6324.4649999999992</v>
      </c>
      <c r="BU59" s="813">
        <f t="shared" si="1"/>
        <v>93748.604000000007</v>
      </c>
      <c r="BV59" s="813">
        <f t="shared" si="7"/>
        <v>14.823167493218797</v>
      </c>
      <c r="BW59" s="813">
        <v>15.074999999999999</v>
      </c>
      <c r="BX59" s="813">
        <v>151.5</v>
      </c>
      <c r="BY59" s="813">
        <v>10.049751243781095</v>
      </c>
      <c r="BZ59" s="813">
        <v>4.0199999999999996</v>
      </c>
      <c r="CA59" s="813">
        <v>36.36</v>
      </c>
      <c r="CB59" s="813">
        <v>9.0447761194029859</v>
      </c>
      <c r="CC59" s="813">
        <v>0</v>
      </c>
      <c r="CD59" s="813">
        <v>68.680000000000007</v>
      </c>
      <c r="CE59" s="813"/>
      <c r="CF59" s="813">
        <v>4.3818000000000001</v>
      </c>
      <c r="CG59" s="813">
        <v>48.439599999999999</v>
      </c>
      <c r="CH59" s="813">
        <v>11.054726368159203</v>
      </c>
      <c r="CI59" s="813">
        <v>0</v>
      </c>
      <c r="CJ59" s="813">
        <v>0</v>
      </c>
      <c r="CK59" s="813"/>
      <c r="CL59" s="813">
        <v>211.04999999999998</v>
      </c>
      <c r="CM59" s="813">
        <v>3913.75</v>
      </c>
      <c r="CN59" s="813">
        <v>18.544183842691307</v>
      </c>
      <c r="CO59" s="813">
        <v>78.389999999999986</v>
      </c>
      <c r="CP59" s="813">
        <v>1107.97</v>
      </c>
      <c r="CQ59" s="813">
        <v>14.134073223625466</v>
      </c>
      <c r="CR59" s="813">
        <v>0</v>
      </c>
      <c r="CS59" s="813">
        <v>0</v>
      </c>
      <c r="CT59" s="813"/>
      <c r="CU59" s="813">
        <v>10.049999999999999</v>
      </c>
      <c r="CV59" s="813">
        <v>101</v>
      </c>
      <c r="CW59" s="813">
        <v>10.049751243781095</v>
      </c>
      <c r="CX59" s="813">
        <v>61.80749999999999</v>
      </c>
      <c r="CY59" s="813">
        <v>682.76</v>
      </c>
      <c r="CZ59" s="813">
        <v>11.046555838692717</v>
      </c>
      <c r="DA59" s="813">
        <v>85.927499999999995</v>
      </c>
      <c r="DB59" s="813">
        <v>839.37059999999997</v>
      </c>
      <c r="DC59" s="813">
        <v>9.7683582089552239</v>
      </c>
      <c r="DD59" s="813">
        <v>457.27499999999998</v>
      </c>
      <c r="DE59" s="813">
        <v>6516.52</v>
      </c>
      <c r="DF59" s="813">
        <v>14.250768137335303</v>
      </c>
      <c r="DG59" s="813">
        <v>0</v>
      </c>
      <c r="DH59" s="813">
        <v>0</v>
      </c>
      <c r="DI59" s="813"/>
      <c r="DJ59" s="813">
        <f t="shared" si="8"/>
        <v>927.97679999999991</v>
      </c>
      <c r="DK59" s="813">
        <f t="shared" si="8"/>
        <v>13466.350200000001</v>
      </c>
      <c r="DL59" s="813">
        <f t="shared" si="9"/>
        <v>14.511516020659139</v>
      </c>
      <c r="DM59" s="813">
        <v>0</v>
      </c>
      <c r="DN59" s="813">
        <v>0</v>
      </c>
      <c r="DO59" s="813"/>
      <c r="DP59" s="813">
        <v>0</v>
      </c>
      <c r="DQ59" s="813">
        <v>0</v>
      </c>
      <c r="DR59" s="813"/>
      <c r="DS59" s="813">
        <v>0</v>
      </c>
      <c r="DT59" s="813">
        <v>0</v>
      </c>
      <c r="DU59" s="813"/>
      <c r="DV59" s="813">
        <v>10.049999999999999</v>
      </c>
      <c r="DW59" s="813">
        <v>81.305000000000007</v>
      </c>
      <c r="DX59" s="813">
        <v>8.0900497512437823</v>
      </c>
      <c r="DY59" s="813">
        <v>0</v>
      </c>
      <c r="DZ59" s="813">
        <v>0</v>
      </c>
      <c r="EA59" s="813"/>
      <c r="EB59" s="813">
        <v>170.85</v>
      </c>
      <c r="EC59" s="813">
        <v>1717</v>
      </c>
      <c r="ED59" s="813">
        <v>10.049751243781095</v>
      </c>
      <c r="EE59" s="813">
        <v>15.778499999999998</v>
      </c>
      <c r="EF59" s="813">
        <v>162.80189999999999</v>
      </c>
      <c r="EG59" s="813">
        <v>10.317957980796654</v>
      </c>
      <c r="EH59" s="813">
        <v>10.049999999999999</v>
      </c>
      <c r="EI59" s="813">
        <v>75.75</v>
      </c>
      <c r="EJ59" s="813">
        <v>7.5373134328358216</v>
      </c>
      <c r="EK59" s="813">
        <v>0</v>
      </c>
      <c r="EL59" s="813">
        <v>0</v>
      </c>
      <c r="EM59" s="813"/>
      <c r="EN59" s="813">
        <v>13.265999999999998</v>
      </c>
      <c r="EO59" s="813">
        <v>236.845</v>
      </c>
      <c r="EP59" s="813">
        <v>17.853535353535356</v>
      </c>
      <c r="EQ59" s="813">
        <v>5.0249999999999995</v>
      </c>
      <c r="ER59" s="813">
        <v>35.35</v>
      </c>
      <c r="ES59" s="813">
        <v>7.0348258706467668</v>
      </c>
      <c r="ET59" s="813">
        <f t="shared" si="10"/>
        <v>225.01950000000002</v>
      </c>
      <c r="EU59" s="813">
        <f t="shared" si="10"/>
        <v>2309.0518999999999</v>
      </c>
      <c r="EV59" s="813">
        <f t="shared" si="11"/>
        <v>10.261563553380928</v>
      </c>
      <c r="EW59" s="813">
        <v>0</v>
      </c>
      <c r="EX59" s="813">
        <v>0</v>
      </c>
      <c r="EY59" s="813"/>
      <c r="EZ59" s="813">
        <v>0</v>
      </c>
      <c r="FA59" s="813">
        <v>0</v>
      </c>
      <c r="FB59" s="813"/>
      <c r="FC59" s="813">
        <v>426.11999999999995</v>
      </c>
      <c r="FD59" s="813">
        <v>5687.31</v>
      </c>
      <c r="FE59" s="813">
        <v>13.346733314559282</v>
      </c>
      <c r="FF59" s="813">
        <v>0</v>
      </c>
      <c r="FG59" s="813">
        <v>0</v>
      </c>
      <c r="FH59" s="813"/>
      <c r="FI59" s="813">
        <v>124.61999999999999</v>
      </c>
      <c r="FJ59" s="813">
        <v>1789.72</v>
      </c>
      <c r="FK59" s="813">
        <v>14.361418712887179</v>
      </c>
      <c r="FL59" s="813">
        <v>1.0049999999999999</v>
      </c>
      <c r="FM59" s="813">
        <v>4.04</v>
      </c>
      <c r="FN59" s="813">
        <v>4.0199004975124382</v>
      </c>
      <c r="FO59" s="813">
        <v>12.059999999999999</v>
      </c>
      <c r="FP59" s="813">
        <v>151.5</v>
      </c>
      <c r="FQ59" s="813">
        <v>12.562189054726369</v>
      </c>
      <c r="FR59" s="813">
        <v>5.0249999999999995</v>
      </c>
      <c r="FS59" s="813">
        <v>35.35</v>
      </c>
      <c r="FT59" s="813">
        <v>7.0348258706467668</v>
      </c>
      <c r="FU59" s="813">
        <v>5.0249999999999995</v>
      </c>
      <c r="FV59" s="813">
        <v>70.7</v>
      </c>
      <c r="FW59" s="813">
        <v>14.069651741293534</v>
      </c>
      <c r="FX59" s="813">
        <v>0</v>
      </c>
      <c r="FY59" s="813">
        <v>0</v>
      </c>
      <c r="FZ59" s="813"/>
      <c r="GA59" s="813">
        <v>7.0349999999999993</v>
      </c>
      <c r="GB59" s="813">
        <v>82.820000000000007</v>
      </c>
      <c r="GC59" s="813">
        <v>11.772565742714999</v>
      </c>
      <c r="GD59" s="813">
        <v>0</v>
      </c>
      <c r="GE59" s="813">
        <v>0</v>
      </c>
      <c r="GF59" s="813"/>
      <c r="GG59" s="813">
        <f t="shared" si="12"/>
        <v>580.88999999999976</v>
      </c>
      <c r="GH59" s="813">
        <f t="shared" si="12"/>
        <v>7821.4400000000005</v>
      </c>
      <c r="GI59" s="813">
        <f t="shared" si="13"/>
        <v>13.464580213121252</v>
      </c>
      <c r="GJ59" s="813">
        <v>0</v>
      </c>
      <c r="GK59" s="813">
        <v>0</v>
      </c>
      <c r="GL59" s="813"/>
      <c r="GM59" s="813">
        <v>0</v>
      </c>
      <c r="GN59" s="813">
        <v>0</v>
      </c>
      <c r="GO59" s="813"/>
      <c r="GP59" s="813">
        <v>7.0349999999999993</v>
      </c>
      <c r="GQ59" s="813">
        <v>49.49</v>
      </c>
      <c r="GR59" s="813">
        <v>7.0348258706467668</v>
      </c>
      <c r="GS59" s="813">
        <v>0</v>
      </c>
      <c r="GT59" s="813">
        <v>0</v>
      </c>
      <c r="GU59" s="813"/>
      <c r="GV59" s="813">
        <v>9.0449999999999982</v>
      </c>
      <c r="GW59" s="813">
        <v>232.3</v>
      </c>
      <c r="GX59" s="813">
        <v>25.682697622996137</v>
      </c>
      <c r="GY59" s="813">
        <v>0</v>
      </c>
      <c r="GZ59" s="813">
        <v>0</v>
      </c>
      <c r="HA59" s="813"/>
      <c r="HB59" s="813">
        <v>124.61999999999999</v>
      </c>
      <c r="HC59" s="813">
        <v>1789.72</v>
      </c>
      <c r="HD59" s="813">
        <v>14.361418712887179</v>
      </c>
      <c r="HE59" s="813">
        <v>5.0249999999999995</v>
      </c>
      <c r="HF59" s="813">
        <v>60.6</v>
      </c>
      <c r="HG59" s="813">
        <v>12.059701492537314</v>
      </c>
      <c r="HH59" s="813">
        <v>0</v>
      </c>
      <c r="HI59" s="813">
        <v>0</v>
      </c>
      <c r="HJ59" s="813"/>
      <c r="HK59" s="813">
        <v>0</v>
      </c>
      <c r="HL59" s="813">
        <v>0</v>
      </c>
      <c r="HM59" s="813"/>
      <c r="HN59" s="813">
        <f t="shared" si="14"/>
        <v>145.72499999999999</v>
      </c>
      <c r="HO59" s="813">
        <f t="shared" si="2"/>
        <v>2132.11</v>
      </c>
      <c r="HP59" s="813">
        <f t="shared" si="15"/>
        <v>14.631051638359926</v>
      </c>
      <c r="HQ59" s="813">
        <v>68.842499999999987</v>
      </c>
      <c r="HR59" s="813">
        <v>693.87</v>
      </c>
      <c r="HS59" s="813">
        <v>10.079093583178997</v>
      </c>
      <c r="HT59" s="813">
        <v>59.294999999999995</v>
      </c>
      <c r="HU59" s="813">
        <v>1013.03</v>
      </c>
      <c r="HV59" s="813">
        <v>17.084577114427862</v>
      </c>
      <c r="HW59" s="813">
        <v>10.049999999999999</v>
      </c>
      <c r="HX59" s="813">
        <v>60.6</v>
      </c>
      <c r="HY59" s="813">
        <v>6.0298507462686572</v>
      </c>
      <c r="HZ59" s="813">
        <v>2.0099999999999998</v>
      </c>
      <c r="IA59" s="813">
        <v>35.35</v>
      </c>
      <c r="IB59" s="813">
        <v>17.587064676616919</v>
      </c>
      <c r="IC59" s="813">
        <v>10.049999999999999</v>
      </c>
      <c r="ID59" s="813">
        <v>106.05</v>
      </c>
      <c r="IE59" s="813">
        <v>10.55223880597015</v>
      </c>
      <c r="IF59" s="813">
        <v>16.079999999999998</v>
      </c>
      <c r="IG59" s="813">
        <v>121.2</v>
      </c>
      <c r="IH59" s="813">
        <v>7.5373134328358216</v>
      </c>
      <c r="II59" s="813">
        <v>3.0149999999999997</v>
      </c>
      <c r="IJ59" s="813">
        <v>15.15</v>
      </c>
      <c r="IK59" s="813">
        <v>5.0248756218905477</v>
      </c>
      <c r="IL59" s="813">
        <v>0</v>
      </c>
      <c r="IM59" s="813">
        <v>0</v>
      </c>
      <c r="IN59" s="813"/>
      <c r="IO59" s="813">
        <v>30.15</v>
      </c>
      <c r="IP59" s="813">
        <v>242.4</v>
      </c>
      <c r="IQ59" s="813">
        <v>8.0398009950248763</v>
      </c>
      <c r="IR59" s="813">
        <f t="shared" si="16"/>
        <v>199.49249999999998</v>
      </c>
      <c r="IS59" s="813">
        <f t="shared" si="16"/>
        <v>2287.65</v>
      </c>
      <c r="IT59" s="813">
        <f t="shared" si="17"/>
        <v>11.467348396556263</v>
      </c>
      <c r="IU59" s="813">
        <f t="shared" si="19"/>
        <v>9230.6837999999989</v>
      </c>
      <c r="IV59" s="813">
        <f t="shared" si="19"/>
        <v>134920.45610000001</v>
      </c>
      <c r="IW59" s="813">
        <f t="shared" si="18"/>
        <v>14.616518020040946</v>
      </c>
    </row>
    <row r="60" spans="1:257" ht="15.75">
      <c r="A60" s="482"/>
      <c r="B60" s="486" t="s">
        <v>213</v>
      </c>
      <c r="C60" s="813">
        <v>884.90249999999992</v>
      </c>
      <c r="D60" s="813">
        <v>10731.754999999997</v>
      </c>
      <c r="E60" s="813">
        <v>12.127612929108007</v>
      </c>
      <c r="F60" s="813">
        <v>1843.9237499999997</v>
      </c>
      <c r="G60" s="813">
        <v>18418.359999999997</v>
      </c>
      <c r="H60" s="813">
        <v>9.9886776771544916</v>
      </c>
      <c r="I60" s="813">
        <v>588.92999999999972</v>
      </c>
      <c r="J60" s="813">
        <v>7733.0649999999987</v>
      </c>
      <c r="K60" s="813">
        <v>13.130703139592146</v>
      </c>
      <c r="L60" s="813">
        <v>1962.9660000000003</v>
      </c>
      <c r="M60" s="813">
        <v>22352.208999999999</v>
      </c>
      <c r="N60" s="813">
        <v>11.386956778670642</v>
      </c>
      <c r="O60" s="813">
        <v>3253.1849999999995</v>
      </c>
      <c r="P60" s="813">
        <v>45788.35</v>
      </c>
      <c r="Q60" s="813">
        <v>14.074929645870126</v>
      </c>
      <c r="R60" s="813">
        <v>1664.2800000000002</v>
      </c>
      <c r="S60" s="813">
        <v>27410.390000000003</v>
      </c>
      <c r="T60" s="813">
        <v>16.469818780493668</v>
      </c>
      <c r="U60" s="813">
        <v>5856.1349999999984</v>
      </c>
      <c r="V60" s="813">
        <v>129740.35799999995</v>
      </c>
      <c r="W60" s="813">
        <v>22.154605042404246</v>
      </c>
      <c r="X60" s="813">
        <v>1255.4459999999999</v>
      </c>
      <c r="Y60" s="813">
        <v>7023.984400000003</v>
      </c>
      <c r="Z60" s="813">
        <v>5.5948120428915331</v>
      </c>
      <c r="AA60" s="813">
        <v>14169.494999999995</v>
      </c>
      <c r="AB60" s="813">
        <v>152679.67999999996</v>
      </c>
      <c r="AC60" s="813">
        <v>10.775237931909359</v>
      </c>
      <c r="AD60" s="813">
        <v>1330.6200000000003</v>
      </c>
      <c r="AE60" s="813">
        <v>16226.659999999996</v>
      </c>
      <c r="AF60" s="813">
        <v>12.194811441283004</v>
      </c>
      <c r="AG60" s="813">
        <v>1410.0150000000006</v>
      </c>
      <c r="AH60" s="813">
        <v>17329.600200000001</v>
      </c>
      <c r="AI60" s="813">
        <v>12.290365847171834</v>
      </c>
      <c r="AJ60" s="813">
        <v>8469.1349999999984</v>
      </c>
      <c r="AK60" s="813">
        <v>146770.16999999998</v>
      </c>
      <c r="AL60" s="813">
        <v>17.330007137682895</v>
      </c>
      <c r="AM60" s="813">
        <v>9753.5249999999996</v>
      </c>
      <c r="AN60" s="813">
        <v>144698.65999999997</v>
      </c>
      <c r="AO60" s="813">
        <v>14.835524592390954</v>
      </c>
      <c r="AP60" s="813">
        <v>7777.1925000000001</v>
      </c>
      <c r="AQ60" s="813">
        <v>93406.82</v>
      </c>
      <c r="AR60" s="813">
        <v>12.010352064707156</v>
      </c>
      <c r="AS60" s="813">
        <f t="shared" si="4"/>
        <v>60219.750749999992</v>
      </c>
      <c r="AT60" s="813">
        <f t="shared" si="4"/>
        <v>840310.0615999999</v>
      </c>
      <c r="AU60" s="813">
        <f t="shared" si="5"/>
        <v>13.954060771332568</v>
      </c>
      <c r="AV60" s="813">
        <v>16874.452499999999</v>
      </c>
      <c r="AW60" s="813">
        <v>207650.44500000001</v>
      </c>
      <c r="AX60" s="813">
        <v>12.305610804261651</v>
      </c>
      <c r="AY60" s="813">
        <v>5570.7150000000001</v>
      </c>
      <c r="AZ60" s="813">
        <v>74165.310000000012</v>
      </c>
      <c r="BA60" s="813">
        <v>13.31342745051578</v>
      </c>
      <c r="BB60" s="813">
        <v>8168.0671500000008</v>
      </c>
      <c r="BC60" s="813">
        <v>97515.217200000014</v>
      </c>
      <c r="BD60" s="813">
        <v>11.938591518557729</v>
      </c>
      <c r="BE60" s="813">
        <v>6941.5349999999999</v>
      </c>
      <c r="BF60" s="813">
        <v>79137.540000000008</v>
      </c>
      <c r="BG60" s="813">
        <v>11.400582147896683</v>
      </c>
      <c r="BH60" s="813">
        <v>12391.649999999996</v>
      </c>
      <c r="BI60" s="813">
        <v>158134.68999999997</v>
      </c>
      <c r="BJ60" s="813">
        <v>12.761390936638787</v>
      </c>
      <c r="BK60" s="813">
        <v>10771.59</v>
      </c>
      <c r="BL60" s="813">
        <v>135817.12400000001</v>
      </c>
      <c r="BM60" s="813">
        <v>12.608827851784184</v>
      </c>
      <c r="BN60" s="813">
        <v>10799.730000000001</v>
      </c>
      <c r="BO60" s="813">
        <v>204472.47999999992</v>
      </c>
      <c r="BP60" s="813">
        <v>18.933110364796146</v>
      </c>
      <c r="BQ60" s="813">
        <v>7498.5059999999994</v>
      </c>
      <c r="BR60" s="813">
        <v>124660.361</v>
      </c>
      <c r="BS60" s="813">
        <v>16.624693105533289</v>
      </c>
      <c r="BT60" s="813">
        <f t="shared" si="6"/>
        <v>79016.245649999983</v>
      </c>
      <c r="BU60" s="813">
        <f t="shared" si="1"/>
        <v>1081553.1672</v>
      </c>
      <c r="BV60" s="813">
        <f>BU60/BT60</f>
        <v>13.687731659521086</v>
      </c>
      <c r="BW60" s="813">
        <v>1914.5250000000005</v>
      </c>
      <c r="BX60" s="813">
        <v>25517.650000000005</v>
      </c>
      <c r="BY60" s="813">
        <v>13.32844961543986</v>
      </c>
      <c r="BZ60" s="813">
        <v>3810.96</v>
      </c>
      <c r="CA60" s="813">
        <v>43076.803000000007</v>
      </c>
      <c r="CB60" s="813">
        <v>11.303399405923969</v>
      </c>
      <c r="CC60" s="813">
        <v>695.45999999999958</v>
      </c>
      <c r="CD60" s="813">
        <v>5851.9400000000014</v>
      </c>
      <c r="CE60" s="813">
        <v>8.4144882523797264</v>
      </c>
      <c r="CF60" s="813">
        <v>1088.9778000000001</v>
      </c>
      <c r="CG60" s="813">
        <v>12267.318599999999</v>
      </c>
      <c r="CH60" s="813">
        <v>11.264985016223468</v>
      </c>
      <c r="CI60" s="813">
        <v>1593.4274999999996</v>
      </c>
      <c r="CJ60" s="813">
        <v>10422.189999999999</v>
      </c>
      <c r="CK60" s="813">
        <v>6.5407368706765769</v>
      </c>
      <c r="CL60" s="813">
        <v>9940.4549999999999</v>
      </c>
      <c r="CM60" s="813">
        <v>162960.46999999994</v>
      </c>
      <c r="CN60" s="813">
        <v>16.393663066730845</v>
      </c>
      <c r="CO60" s="813">
        <v>3257.8079999999995</v>
      </c>
      <c r="CP60" s="813">
        <v>58554.75</v>
      </c>
      <c r="CQ60" s="813">
        <v>17.973665114702897</v>
      </c>
      <c r="CR60" s="813">
        <v>3126.0525000000002</v>
      </c>
      <c r="CS60" s="813">
        <v>49510.2</v>
      </c>
      <c r="CT60" s="813">
        <v>15.837929785248326</v>
      </c>
      <c r="CU60" s="813">
        <v>2140.6500000000005</v>
      </c>
      <c r="CV60" s="813">
        <v>55242.959999999992</v>
      </c>
      <c r="CW60" s="813">
        <v>25.806628827692514</v>
      </c>
      <c r="CX60" s="813">
        <v>3135.6000000000008</v>
      </c>
      <c r="CY60" s="813">
        <v>40255.064999999988</v>
      </c>
      <c r="CZ60" s="813">
        <v>12.838074052812852</v>
      </c>
      <c r="DA60" s="813">
        <v>7061.130000000001</v>
      </c>
      <c r="DB60" s="813">
        <v>87236.295700000017</v>
      </c>
      <c r="DC60" s="813">
        <v>12.354438411415737</v>
      </c>
      <c r="DD60" s="813">
        <v>3334.5899999999997</v>
      </c>
      <c r="DE60" s="813">
        <v>59567.78</v>
      </c>
      <c r="DF60" s="813">
        <v>17.863599423017522</v>
      </c>
      <c r="DG60" s="813">
        <v>7049.07</v>
      </c>
      <c r="DH60" s="813">
        <v>91144.520999999993</v>
      </c>
      <c r="DI60" s="813">
        <v>12.930006511497261</v>
      </c>
      <c r="DJ60" s="813">
        <f t="shared" si="8"/>
        <v>48148.705800000003</v>
      </c>
      <c r="DK60" s="813">
        <f t="shared" si="8"/>
        <v>701607.94329999993</v>
      </c>
      <c r="DL60" s="813">
        <f t="shared" si="9"/>
        <v>14.571688514626699</v>
      </c>
      <c r="DM60" s="813">
        <v>166.37774999999993</v>
      </c>
      <c r="DN60" s="813">
        <v>2043.4319999999996</v>
      </c>
      <c r="DO60" s="813">
        <v>12.281882643562618</v>
      </c>
      <c r="DP60" s="813">
        <v>195.4725</v>
      </c>
      <c r="DQ60" s="813">
        <v>2666.3999999999996</v>
      </c>
      <c r="DR60" s="813">
        <v>13.640793461995932</v>
      </c>
      <c r="DS60" s="813">
        <v>1878.3450000000003</v>
      </c>
      <c r="DT60" s="813">
        <v>20274.739999999998</v>
      </c>
      <c r="DU60" s="813">
        <v>10.793938280773764</v>
      </c>
      <c r="DV60" s="813">
        <v>3484.8375000000005</v>
      </c>
      <c r="DW60" s="813">
        <v>36051.646999999997</v>
      </c>
      <c r="DX60" s="813">
        <v>10.345287836233394</v>
      </c>
      <c r="DY60" s="813">
        <v>3268.2599999999998</v>
      </c>
      <c r="DZ60" s="813">
        <v>34100.781500000005</v>
      </c>
      <c r="EA60" s="813">
        <v>10.433925544479328</v>
      </c>
      <c r="EB60" s="813">
        <v>5488.9079999999994</v>
      </c>
      <c r="EC60" s="813">
        <v>76374.499160000007</v>
      </c>
      <c r="ED60" s="813">
        <v>13.914333991387725</v>
      </c>
      <c r="EE60" s="813">
        <v>866.41049999999984</v>
      </c>
      <c r="EF60" s="813">
        <v>11830.574400000003</v>
      </c>
      <c r="EG60" s="813">
        <v>13.654698783082621</v>
      </c>
      <c r="EH60" s="813">
        <v>2640.1349999999998</v>
      </c>
      <c r="EI60" s="813">
        <v>34585.429999999993</v>
      </c>
      <c r="EJ60" s="813">
        <v>13.099871786859383</v>
      </c>
      <c r="EK60" s="813">
        <v>1030.6274999999996</v>
      </c>
      <c r="EL60" s="813">
        <v>12049.300000000001</v>
      </c>
      <c r="EM60" s="813">
        <v>11.69122694669025</v>
      </c>
      <c r="EN60" s="813">
        <v>2645.4413999999997</v>
      </c>
      <c r="EO60" s="813">
        <v>35485.693499999994</v>
      </c>
      <c r="EP60" s="813">
        <v>13.413902685578293</v>
      </c>
      <c r="EQ60" s="813">
        <v>2595.5130000000008</v>
      </c>
      <c r="ER60" s="813">
        <v>30525.583499999993</v>
      </c>
      <c r="ES60" s="813">
        <v>11.760905647554061</v>
      </c>
      <c r="ET60" s="813">
        <f t="shared" si="10"/>
        <v>24260.328150000001</v>
      </c>
      <c r="EU60" s="813">
        <f t="shared" si="10"/>
        <v>295988.08106</v>
      </c>
      <c r="EV60" s="813">
        <f t="shared" si="11"/>
        <v>12.200497834568655</v>
      </c>
      <c r="EW60" s="813">
        <v>2077.2345000000005</v>
      </c>
      <c r="EX60" s="813">
        <v>22081.225999999999</v>
      </c>
      <c r="EY60" s="813">
        <v>10.630107481846654</v>
      </c>
      <c r="EZ60" s="813">
        <v>5264.1899999999987</v>
      </c>
      <c r="FA60" s="813">
        <v>80058.659999999989</v>
      </c>
      <c r="FB60" s="813">
        <v>15.208163079220167</v>
      </c>
      <c r="FC60" s="813">
        <v>7613.8799999999983</v>
      </c>
      <c r="FD60" s="813">
        <v>95589.632000000012</v>
      </c>
      <c r="FE60" s="813">
        <v>12.554654394342968</v>
      </c>
      <c r="FF60" s="813">
        <v>4818.9749999999985</v>
      </c>
      <c r="FG60" s="813">
        <v>81198.95</v>
      </c>
      <c r="FH60" s="813">
        <v>16.849838399244657</v>
      </c>
      <c r="FI60" s="813">
        <v>1109.7712499999998</v>
      </c>
      <c r="FJ60" s="813">
        <v>14396.539999999999</v>
      </c>
      <c r="FK60" s="813">
        <v>12.972529248707787</v>
      </c>
      <c r="FL60" s="813">
        <v>886.38990000000013</v>
      </c>
      <c r="FM60" s="813">
        <v>8730.033980000002</v>
      </c>
      <c r="FN60" s="813">
        <v>9.8489772728682947</v>
      </c>
      <c r="FO60" s="813">
        <v>3470.2650000000008</v>
      </c>
      <c r="FP60" s="813">
        <v>55984.3</v>
      </c>
      <c r="FQ60" s="813">
        <v>16.132572008189573</v>
      </c>
      <c r="FR60" s="813">
        <v>2595.5130000000008</v>
      </c>
      <c r="FS60" s="813">
        <v>30525.583499999993</v>
      </c>
      <c r="FT60" s="813">
        <v>11.760905647554061</v>
      </c>
      <c r="FU60" s="813">
        <v>2073.3150000000001</v>
      </c>
      <c r="FV60" s="813">
        <v>33165.369999999995</v>
      </c>
      <c r="FW60" s="813">
        <v>15.996300610375169</v>
      </c>
      <c r="FX60" s="813">
        <v>1139.6699999999994</v>
      </c>
      <c r="FY60" s="813">
        <v>11606.566500000001</v>
      </c>
      <c r="FZ60" s="813">
        <v>10.184146726684046</v>
      </c>
      <c r="GA60" s="813">
        <v>1643.4764999999995</v>
      </c>
      <c r="GB60" s="813">
        <v>17676.918999999991</v>
      </c>
      <c r="GC60" s="813">
        <v>10.755808799213129</v>
      </c>
      <c r="GD60" s="813">
        <v>4813.39725</v>
      </c>
      <c r="GE60" s="813">
        <v>105977.24970000004</v>
      </c>
      <c r="GF60" s="813">
        <v>22.01714178068308</v>
      </c>
      <c r="GG60" s="813">
        <f t="shared" si="12"/>
        <v>37506.077399999995</v>
      </c>
      <c r="GH60" s="813">
        <f t="shared" si="12"/>
        <v>556991.03068000008</v>
      </c>
      <c r="GI60" s="813">
        <f t="shared" si="13"/>
        <v>14.850687389665552</v>
      </c>
      <c r="GJ60" s="813">
        <v>492.6509999999999</v>
      </c>
      <c r="GK60" s="813">
        <v>4197.6610000000001</v>
      </c>
      <c r="GL60" s="813">
        <v>8.5205571489756462</v>
      </c>
      <c r="GM60" s="813">
        <v>575.8649999999999</v>
      </c>
      <c r="GN60" s="813">
        <v>7594.1192999999985</v>
      </c>
      <c r="GO60" s="813">
        <v>13.187325675288479</v>
      </c>
      <c r="GP60" s="813">
        <v>375.86999999999989</v>
      </c>
      <c r="GQ60" s="813">
        <v>2662.2186000000006</v>
      </c>
      <c r="GR60" s="813">
        <v>7.0828174634847194</v>
      </c>
      <c r="GS60" s="813">
        <v>551.74499999999989</v>
      </c>
      <c r="GT60" s="813">
        <v>3014.85</v>
      </c>
      <c r="GU60" s="813">
        <v>5.4642090095968259</v>
      </c>
      <c r="GV60" s="813">
        <v>310.54499999999979</v>
      </c>
      <c r="GW60" s="813">
        <v>4990.41</v>
      </c>
      <c r="GX60" s="813">
        <v>16.069844950007255</v>
      </c>
      <c r="GY60" s="813">
        <v>3022.0349999999989</v>
      </c>
      <c r="GZ60" s="813">
        <v>30190.919999999991</v>
      </c>
      <c r="HA60" s="813">
        <v>9.990261529068988</v>
      </c>
      <c r="HB60" s="813">
        <v>1109.7712499999998</v>
      </c>
      <c r="HC60" s="813">
        <v>14396.539999999999</v>
      </c>
      <c r="HD60" s="813">
        <v>12.972529248707787</v>
      </c>
      <c r="HE60" s="813">
        <v>883.39499999999998</v>
      </c>
      <c r="HF60" s="813">
        <v>7661.8600000000006</v>
      </c>
      <c r="HG60" s="813">
        <v>8.6731982861573815</v>
      </c>
      <c r="HH60" s="813">
        <v>2648.1749999999993</v>
      </c>
      <c r="HI60" s="813">
        <v>29340.500000000007</v>
      </c>
      <c r="HJ60" s="813">
        <v>11.079517025876317</v>
      </c>
      <c r="HK60" s="813">
        <v>2333.6099999999997</v>
      </c>
      <c r="HL60" s="813">
        <v>32596.234999999993</v>
      </c>
      <c r="HM60" s="813">
        <v>13.96815877545948</v>
      </c>
      <c r="HN60" s="813">
        <f t="shared" si="14"/>
        <v>12303.662249999998</v>
      </c>
      <c r="HO60" s="813">
        <f t="shared" si="2"/>
        <v>136645.31389999998</v>
      </c>
      <c r="HP60" s="813">
        <f t="shared" si="15"/>
        <v>11.106068349689947</v>
      </c>
      <c r="HQ60" s="813">
        <v>957.26249999999982</v>
      </c>
      <c r="HR60" s="813">
        <v>9968.6999999999989</v>
      </c>
      <c r="HS60" s="813">
        <v>10.413757981744821</v>
      </c>
      <c r="HT60" s="813">
        <v>839.17499999999939</v>
      </c>
      <c r="HU60" s="813">
        <v>10605</v>
      </c>
      <c r="HV60" s="813">
        <v>12.637411743676834</v>
      </c>
      <c r="HW60" s="813">
        <v>1230.1199999999997</v>
      </c>
      <c r="HX60" s="813">
        <v>13581.975000000004</v>
      </c>
      <c r="HY60" s="813">
        <v>11.041178909374702</v>
      </c>
      <c r="HZ60" s="813">
        <v>644.00399999999991</v>
      </c>
      <c r="IA60" s="813">
        <v>9501.2922000000053</v>
      </c>
      <c r="IB60" s="813">
        <v>14.753467680324977</v>
      </c>
      <c r="IC60" s="813">
        <v>2006.0805000000003</v>
      </c>
      <c r="ID60" s="813">
        <v>22993.457999999991</v>
      </c>
      <c r="IE60" s="813">
        <v>11.461882013209335</v>
      </c>
      <c r="IF60" s="813">
        <v>1259.2650000000003</v>
      </c>
      <c r="IG60" s="813">
        <v>16786.2</v>
      </c>
      <c r="IH60" s="813">
        <v>13.330156877225997</v>
      </c>
      <c r="II60" s="813">
        <v>1304.9925000000005</v>
      </c>
      <c r="IJ60" s="813">
        <v>16964.869000000002</v>
      </c>
      <c r="IK60" s="813">
        <v>12.99997432935438</v>
      </c>
      <c r="IL60" s="813">
        <v>12477.074999999999</v>
      </c>
      <c r="IM60" s="813">
        <v>188366.01</v>
      </c>
      <c r="IN60" s="813">
        <v>15.096968640486654</v>
      </c>
      <c r="IO60" s="813">
        <v>4691.3399999999983</v>
      </c>
      <c r="IP60" s="813">
        <v>56367.342500000006</v>
      </c>
      <c r="IQ60" s="813">
        <v>12.015190222836125</v>
      </c>
      <c r="IR60" s="813">
        <f t="shared" si="16"/>
        <v>25409.314499999993</v>
      </c>
      <c r="IS60" s="813">
        <f t="shared" si="16"/>
        <v>345134.84670000005</v>
      </c>
      <c r="IT60" s="813">
        <f t="shared" si="17"/>
        <v>13.583005031481669</v>
      </c>
      <c r="IU60" s="813">
        <f t="shared" si="19"/>
        <v>286864.08449999994</v>
      </c>
      <c r="IV60" s="813">
        <f t="shared" si="19"/>
        <v>3958230.4444399998</v>
      </c>
      <c r="IW60" s="813">
        <f t="shared" si="18"/>
        <v>13.798278203209508</v>
      </c>
    </row>
  </sheetData>
  <mergeCells count="86">
    <mergeCell ref="AS2:AU2"/>
    <mergeCell ref="A1:AE1"/>
    <mergeCell ref="C2:E2"/>
    <mergeCell ref="F2:H2"/>
    <mergeCell ref="I2:K2"/>
    <mergeCell ref="L2:N2"/>
    <mergeCell ref="O2:Q2"/>
    <mergeCell ref="R2:T2"/>
    <mergeCell ref="U2:W2"/>
    <mergeCell ref="X2:Z2"/>
    <mergeCell ref="AA2:AC2"/>
    <mergeCell ref="AD2:AF2"/>
    <mergeCell ref="AG2:AI2"/>
    <mergeCell ref="AJ2:AL2"/>
    <mergeCell ref="AM2:AO2"/>
    <mergeCell ref="AP2:AR2"/>
    <mergeCell ref="CC2:CE2"/>
    <mergeCell ref="AV2:AX2"/>
    <mergeCell ref="AY2:BA2"/>
    <mergeCell ref="BB2:BD2"/>
    <mergeCell ref="BE2:BG2"/>
    <mergeCell ref="BH2:BJ2"/>
    <mergeCell ref="BK2:BM2"/>
    <mergeCell ref="BN2:BP2"/>
    <mergeCell ref="BQ2:BS2"/>
    <mergeCell ref="BT2:BV2"/>
    <mergeCell ref="BW2:BY2"/>
    <mergeCell ref="BZ2:CB2"/>
    <mergeCell ref="DM2:DO2"/>
    <mergeCell ref="CF2:CH2"/>
    <mergeCell ref="CI2:CK2"/>
    <mergeCell ref="CL2:CN2"/>
    <mergeCell ref="CO2:CQ2"/>
    <mergeCell ref="CR2:CT2"/>
    <mergeCell ref="CU2:CW2"/>
    <mergeCell ref="CX2:CZ2"/>
    <mergeCell ref="DA2:DC2"/>
    <mergeCell ref="DD2:DF2"/>
    <mergeCell ref="DG2:DI2"/>
    <mergeCell ref="DJ2:DL2"/>
    <mergeCell ref="EW2:EY2"/>
    <mergeCell ref="DP2:DR2"/>
    <mergeCell ref="DS2:DU2"/>
    <mergeCell ref="DV2:DX2"/>
    <mergeCell ref="DY2:EA2"/>
    <mergeCell ref="EB2:ED2"/>
    <mergeCell ref="EE2:EG2"/>
    <mergeCell ref="EH2:EJ2"/>
    <mergeCell ref="EK2:EM2"/>
    <mergeCell ref="EN2:EP2"/>
    <mergeCell ref="EQ2:ES2"/>
    <mergeCell ref="ET2:EV2"/>
    <mergeCell ref="GG2:GI2"/>
    <mergeCell ref="EZ2:FB2"/>
    <mergeCell ref="FC2:FE2"/>
    <mergeCell ref="FF2:FH2"/>
    <mergeCell ref="FI2:FK2"/>
    <mergeCell ref="FL2:FN2"/>
    <mergeCell ref="FO2:FQ2"/>
    <mergeCell ref="FR2:FT2"/>
    <mergeCell ref="FU2:FW2"/>
    <mergeCell ref="FX2:FZ2"/>
    <mergeCell ref="GA2:GC2"/>
    <mergeCell ref="GD2:GF2"/>
    <mergeCell ref="HQ2:HS2"/>
    <mergeCell ref="GJ2:GL2"/>
    <mergeCell ref="GM2:GO2"/>
    <mergeCell ref="GP2:GR2"/>
    <mergeCell ref="GS2:GU2"/>
    <mergeCell ref="GV2:GX2"/>
    <mergeCell ref="GY2:HA2"/>
    <mergeCell ref="HB2:HD2"/>
    <mergeCell ref="HE2:HG2"/>
    <mergeCell ref="HH2:HJ2"/>
    <mergeCell ref="HK2:HM2"/>
    <mergeCell ref="HN2:HP2"/>
    <mergeCell ref="IL2:IN2"/>
    <mergeCell ref="IO2:IQ2"/>
    <mergeCell ref="IR2:IT2"/>
    <mergeCell ref="IU2:IW2"/>
    <mergeCell ref="HT2:HV2"/>
    <mergeCell ref="HW2:HY2"/>
    <mergeCell ref="HZ2:IB2"/>
    <mergeCell ref="IC2:IE2"/>
    <mergeCell ref="IF2:IH2"/>
    <mergeCell ref="II2:IK2"/>
  </mergeCells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>
  <dimension ref="A1:D27"/>
  <sheetViews>
    <sheetView topLeftCell="A12" workbookViewId="0">
      <selection activeCell="G9" sqref="G9"/>
    </sheetView>
  </sheetViews>
  <sheetFormatPr defaultRowHeight="12.75"/>
  <cols>
    <col min="1" max="1" width="10" style="468" customWidth="1"/>
    <col min="2" max="4" width="14" style="468" customWidth="1"/>
    <col min="5" max="16384" width="8.88671875" style="468"/>
  </cols>
  <sheetData>
    <row r="1" spans="1:4" ht="15">
      <c r="A1" s="489" t="s">
        <v>613</v>
      </c>
      <c r="B1" s="490"/>
      <c r="C1" s="490"/>
      <c r="D1" s="490"/>
    </row>
    <row r="2" spans="1:4" ht="7.5" customHeight="1">
      <c r="A2" s="490"/>
      <c r="B2" s="490"/>
      <c r="C2" s="490"/>
      <c r="D2" s="490"/>
    </row>
    <row r="3" spans="1:4" ht="18.600000000000001" customHeight="1">
      <c r="A3" s="927" t="s">
        <v>234</v>
      </c>
      <c r="B3" s="929" t="s">
        <v>614</v>
      </c>
      <c r="C3" s="929"/>
      <c r="D3" s="929"/>
    </row>
    <row r="4" spans="1:4" ht="18.600000000000001" customHeight="1">
      <c r="A4" s="928"/>
      <c r="B4" s="491" t="s">
        <v>213</v>
      </c>
      <c r="C4" s="491" t="s">
        <v>615</v>
      </c>
      <c r="D4" s="491" t="s">
        <v>616</v>
      </c>
    </row>
    <row r="5" spans="1:4" ht="18.600000000000001" customHeight="1">
      <c r="A5" s="492">
        <v>2011</v>
      </c>
      <c r="B5" s="493">
        <v>26494504</v>
      </c>
      <c r="C5" s="493">
        <v>12849041</v>
      </c>
      <c r="D5" s="493">
        <v>13645463</v>
      </c>
    </row>
    <row r="6" spans="1:4" ht="18.600000000000001" customHeight="1">
      <c r="A6" s="494">
        <v>2012</v>
      </c>
      <c r="B6" s="495">
        <v>26873066</v>
      </c>
      <c r="C6" s="495">
        <v>13030795</v>
      </c>
      <c r="D6" s="495">
        <v>13842271</v>
      </c>
    </row>
    <row r="7" spans="1:4" ht="18.600000000000001" customHeight="1">
      <c r="A7" s="494">
        <v>2013</v>
      </c>
      <c r="B7" s="495">
        <v>27257347</v>
      </c>
      <c r="C7" s="495">
        <v>13215791</v>
      </c>
      <c r="D7" s="495">
        <v>14041556</v>
      </c>
    </row>
    <row r="8" spans="1:4" ht="18.600000000000001" customHeight="1">
      <c r="A8" s="494">
        <v>2014</v>
      </c>
      <c r="B8" s="495">
        <v>27646053</v>
      </c>
      <c r="C8" s="495">
        <v>13403432</v>
      </c>
      <c r="D8" s="495">
        <v>14242621</v>
      </c>
    </row>
    <row r="9" spans="1:4" ht="18.600000000000001" customHeight="1">
      <c r="A9" s="494">
        <v>2015</v>
      </c>
      <c r="B9" s="495">
        <v>28037904</v>
      </c>
      <c r="C9" s="495">
        <v>13593069</v>
      </c>
      <c r="D9" s="495">
        <v>14444835</v>
      </c>
    </row>
    <row r="10" spans="1:4" ht="18.600000000000001" customHeight="1">
      <c r="A10" s="492">
        <v>2016</v>
      </c>
      <c r="B10" s="493">
        <v>28431494</v>
      </c>
      <c r="C10" s="493">
        <v>13784009</v>
      </c>
      <c r="D10" s="493">
        <v>14647486</v>
      </c>
    </row>
    <row r="11" spans="1:4" ht="18.600000000000001" customHeight="1">
      <c r="A11" s="494">
        <v>2017</v>
      </c>
      <c r="B11" s="495">
        <v>28825709</v>
      </c>
      <c r="C11" s="495">
        <v>13975678</v>
      </c>
      <c r="D11" s="495">
        <v>14850032</v>
      </c>
    </row>
    <row r="12" spans="1:4" ht="18.600000000000001" customHeight="1">
      <c r="A12" s="494">
        <v>2018</v>
      </c>
      <c r="B12" s="495">
        <v>29218867</v>
      </c>
      <c r="C12" s="495">
        <v>14167241</v>
      </c>
      <c r="D12" s="495">
        <v>15051626</v>
      </c>
    </row>
    <row r="13" spans="1:4" ht="18.600000000000001" customHeight="1">
      <c r="A13" s="494">
        <v>2019</v>
      </c>
      <c r="B13" s="495">
        <v>29609623</v>
      </c>
      <c r="C13" s="495">
        <v>14358034</v>
      </c>
      <c r="D13" s="495">
        <v>15251589</v>
      </c>
    </row>
    <row r="14" spans="1:4" ht="18.600000000000001" customHeight="1">
      <c r="A14" s="494">
        <v>2020</v>
      </c>
      <c r="B14" s="495">
        <v>29996478</v>
      </c>
      <c r="C14" s="495">
        <v>14547267</v>
      </c>
      <c r="D14" s="495">
        <v>15449211</v>
      </c>
    </row>
    <row r="15" spans="1:4" ht="18.600000000000001" customHeight="1">
      <c r="A15" s="492">
        <v>2021</v>
      </c>
      <c r="B15" s="493">
        <v>30378055</v>
      </c>
      <c r="C15" s="493">
        <v>14734201</v>
      </c>
      <c r="D15" s="493">
        <v>15643853</v>
      </c>
    </row>
    <row r="16" spans="1:4" ht="18.600000000000001" customHeight="1">
      <c r="A16" s="494">
        <v>2022</v>
      </c>
      <c r="B16" s="495">
        <v>30752146</v>
      </c>
      <c r="C16" s="495">
        <v>14917665</v>
      </c>
      <c r="D16" s="495">
        <v>15834481</v>
      </c>
    </row>
    <row r="17" spans="1:4" ht="18.600000000000001" customHeight="1">
      <c r="A17" s="494">
        <v>2023</v>
      </c>
      <c r="B17" s="495">
        <v>31116913</v>
      </c>
      <c r="C17" s="495">
        <v>15096679</v>
      </c>
      <c r="D17" s="495">
        <v>16020234</v>
      </c>
    </row>
    <row r="18" spans="1:4" ht="18.600000000000001" customHeight="1">
      <c r="A18" s="494">
        <v>2024</v>
      </c>
      <c r="B18" s="495">
        <v>31471213</v>
      </c>
      <c r="C18" s="495">
        <v>15270627</v>
      </c>
      <c r="D18" s="495">
        <v>16200585</v>
      </c>
    </row>
    <row r="19" spans="1:4" ht="18.600000000000001" customHeight="1">
      <c r="A19" s="494">
        <v>2025</v>
      </c>
      <c r="B19" s="495">
        <v>31814161</v>
      </c>
      <c r="C19" s="495">
        <v>15439032</v>
      </c>
      <c r="D19" s="495">
        <v>16375128</v>
      </c>
    </row>
    <row r="20" spans="1:4" ht="18.600000000000001" customHeight="1">
      <c r="A20" s="492">
        <v>2026</v>
      </c>
      <c r="B20" s="493">
        <v>32144921</v>
      </c>
      <c r="C20" s="493">
        <v>15601443</v>
      </c>
      <c r="D20" s="493">
        <v>16543478</v>
      </c>
    </row>
    <row r="21" spans="1:4" ht="18.600000000000001" customHeight="1">
      <c r="A21" s="494">
        <v>2027</v>
      </c>
      <c r="B21" s="495">
        <v>32462518</v>
      </c>
      <c r="C21" s="495">
        <v>15757337</v>
      </c>
      <c r="D21" s="495">
        <v>16705181</v>
      </c>
    </row>
    <row r="22" spans="1:4" ht="18.600000000000001" customHeight="1">
      <c r="A22" s="494">
        <v>2028</v>
      </c>
      <c r="B22" s="495">
        <v>32766483</v>
      </c>
      <c r="C22" s="495">
        <v>15906454</v>
      </c>
      <c r="D22" s="495">
        <v>16860029</v>
      </c>
    </row>
    <row r="23" spans="1:4" ht="18.600000000000001" customHeight="1">
      <c r="A23" s="494">
        <v>2029</v>
      </c>
      <c r="B23" s="495">
        <v>33056861</v>
      </c>
      <c r="C23" s="495">
        <v>16048800</v>
      </c>
      <c r="D23" s="495">
        <v>17008061</v>
      </c>
    </row>
    <row r="24" spans="1:4" ht="18.600000000000001" customHeight="1">
      <c r="A24" s="494">
        <v>2030</v>
      </c>
      <c r="B24" s="495">
        <v>33333693</v>
      </c>
      <c r="C24" s="495">
        <v>16184376</v>
      </c>
      <c r="D24" s="495">
        <v>17149317</v>
      </c>
    </row>
    <row r="25" spans="1:4" ht="18.600000000000001" customHeight="1">
      <c r="A25" s="496">
        <v>2031</v>
      </c>
      <c r="B25" s="497">
        <v>33597032</v>
      </c>
      <c r="C25" s="497">
        <v>16313189</v>
      </c>
      <c r="D25" s="497">
        <v>17283844</v>
      </c>
    </row>
    <row r="27" spans="1:4">
      <c r="A27" s="468" t="s">
        <v>617</v>
      </c>
    </row>
  </sheetData>
  <mergeCells count="2">
    <mergeCell ref="A3:A4"/>
    <mergeCell ref="B3:D3"/>
  </mergeCells>
  <printOptions horizontalCentered="1" verticalCentered="1"/>
  <pageMargins left="0.75" right="0.75" top="1" bottom="1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>
  <dimension ref="A1:U90"/>
  <sheetViews>
    <sheetView zoomScaleSheetLayoutView="100" workbookViewId="0">
      <selection activeCell="P7" sqref="P7"/>
    </sheetView>
  </sheetViews>
  <sheetFormatPr defaultColWidth="9.5546875" defaultRowHeight="15"/>
  <cols>
    <col min="1" max="1" width="14.44140625" style="490" customWidth="1"/>
    <col min="2" max="2" width="9" style="490" customWidth="1"/>
    <col min="3" max="4" width="8.6640625" style="490" customWidth="1"/>
    <col min="5" max="5" width="2.109375" style="490" customWidth="1"/>
    <col min="6" max="8" width="9.5546875" style="499"/>
    <col min="9" max="9" width="2.109375" style="490" customWidth="1"/>
    <col min="10" max="12" width="9.5546875" style="490"/>
    <col min="13" max="13" width="1.88671875" style="490" customWidth="1"/>
    <col min="14" max="14" width="15" style="490" customWidth="1"/>
    <col min="15" max="16" width="9.5546875" style="490"/>
    <col min="17" max="17" width="9.5546875" style="490" customWidth="1"/>
    <col min="18" max="18" width="2.109375" style="490" customWidth="1"/>
    <col min="19" max="16384" width="9.5546875" style="490"/>
  </cols>
  <sheetData>
    <row r="1" spans="1:21">
      <c r="A1" s="498" t="s">
        <v>618</v>
      </c>
      <c r="N1" s="498" t="s">
        <v>623</v>
      </c>
    </row>
    <row r="2" spans="1:21" ht="9" customHeight="1"/>
    <row r="3" spans="1:21" ht="18" customHeight="1">
      <c r="A3" s="930" t="s">
        <v>143</v>
      </c>
      <c r="B3" s="932">
        <v>2011</v>
      </c>
      <c r="C3" s="932"/>
      <c r="D3" s="932"/>
      <c r="E3" s="930"/>
      <c r="F3" s="929">
        <v>2016</v>
      </c>
      <c r="G3" s="929"/>
      <c r="H3" s="929"/>
      <c r="I3" s="930"/>
      <c r="J3" s="932">
        <v>2021</v>
      </c>
      <c r="K3" s="932"/>
      <c r="L3" s="932"/>
      <c r="M3" s="500"/>
      <c r="N3" s="930" t="s">
        <v>143</v>
      </c>
      <c r="O3" s="932">
        <v>2026</v>
      </c>
      <c r="P3" s="932"/>
      <c r="Q3" s="932"/>
      <c r="R3" s="930"/>
      <c r="S3" s="932">
        <v>2031</v>
      </c>
      <c r="T3" s="932"/>
      <c r="U3" s="932"/>
    </row>
    <row r="4" spans="1:21" ht="18.75" customHeight="1">
      <c r="A4" s="931"/>
      <c r="B4" s="501" t="s">
        <v>213</v>
      </c>
      <c r="C4" s="501" t="s">
        <v>615</v>
      </c>
      <c r="D4" s="501" t="s">
        <v>616</v>
      </c>
      <c r="E4" s="931"/>
      <c r="F4" s="491" t="s">
        <v>213</v>
      </c>
      <c r="G4" s="491" t="s">
        <v>615</v>
      </c>
      <c r="H4" s="491" t="s">
        <v>616</v>
      </c>
      <c r="I4" s="931"/>
      <c r="J4" s="501" t="s">
        <v>213</v>
      </c>
      <c r="K4" s="501" t="s">
        <v>615</v>
      </c>
      <c r="L4" s="501" t="s">
        <v>616</v>
      </c>
      <c r="M4" s="500"/>
      <c r="N4" s="931"/>
      <c r="O4" s="501" t="s">
        <v>213</v>
      </c>
      <c r="P4" s="501" t="s">
        <v>615</v>
      </c>
      <c r="Q4" s="501" t="s">
        <v>616</v>
      </c>
      <c r="R4" s="931"/>
      <c r="S4" s="501" t="s">
        <v>213</v>
      </c>
      <c r="T4" s="501" t="s">
        <v>615</v>
      </c>
      <c r="U4" s="501" t="s">
        <v>616</v>
      </c>
    </row>
    <row r="5" spans="1:21" s="508" customFormat="1" ht="18.75" customHeight="1">
      <c r="A5" s="502" t="s">
        <v>227</v>
      </c>
      <c r="B5" s="503">
        <v>127461</v>
      </c>
      <c r="C5" s="503">
        <v>60552</v>
      </c>
      <c r="D5" s="503">
        <v>66909</v>
      </c>
      <c r="E5" s="503"/>
      <c r="F5" s="504">
        <v>129694</v>
      </c>
      <c r="G5" s="504">
        <v>61489</v>
      </c>
      <c r="H5" s="504">
        <v>68205</v>
      </c>
      <c r="I5" s="503"/>
      <c r="J5" s="505">
        <v>130992</v>
      </c>
      <c r="K5" s="505">
        <v>62015</v>
      </c>
      <c r="L5" s="505">
        <v>68977</v>
      </c>
      <c r="M5" s="506"/>
      <c r="N5" s="502" t="s">
        <v>227</v>
      </c>
      <c r="O5" s="507">
        <v>134769</v>
      </c>
      <c r="P5" s="507">
        <v>63769</v>
      </c>
      <c r="Q5" s="507">
        <v>71000</v>
      </c>
      <c r="R5" s="507"/>
      <c r="S5" s="507">
        <v>136824</v>
      </c>
      <c r="T5" s="507">
        <v>64684</v>
      </c>
      <c r="U5" s="507">
        <v>72140</v>
      </c>
    </row>
    <row r="6" spans="1:21" s="509" customFormat="1" ht="18.75" customHeight="1">
      <c r="A6" s="509" t="s">
        <v>203</v>
      </c>
      <c r="B6" s="510">
        <v>191817</v>
      </c>
      <c r="C6" s="510">
        <v>90186</v>
      </c>
      <c r="D6" s="510">
        <v>101631</v>
      </c>
      <c r="E6" s="510"/>
      <c r="F6" s="511">
        <v>195334</v>
      </c>
      <c r="G6" s="511">
        <v>91263</v>
      </c>
      <c r="H6" s="511">
        <v>104071</v>
      </c>
      <c r="I6" s="510"/>
      <c r="J6" s="512">
        <v>197440</v>
      </c>
      <c r="K6" s="512">
        <v>91689</v>
      </c>
      <c r="L6" s="512">
        <v>105751</v>
      </c>
      <c r="N6" s="509" t="s">
        <v>203</v>
      </c>
      <c r="O6" s="512">
        <v>203148</v>
      </c>
      <c r="P6" s="512">
        <v>93810</v>
      </c>
      <c r="Q6" s="512">
        <v>109338</v>
      </c>
      <c r="R6" s="512"/>
      <c r="S6" s="512">
        <v>206231</v>
      </c>
      <c r="T6" s="512">
        <v>94630</v>
      </c>
      <c r="U6" s="512">
        <v>111601</v>
      </c>
    </row>
    <row r="7" spans="1:21" s="509" customFormat="1" ht="18.75" customHeight="1">
      <c r="A7" s="509" t="s">
        <v>499</v>
      </c>
      <c r="B7" s="510">
        <v>290254</v>
      </c>
      <c r="C7" s="510">
        <v>141126</v>
      </c>
      <c r="D7" s="510">
        <v>149128</v>
      </c>
      <c r="E7" s="510"/>
      <c r="F7" s="511">
        <v>302791</v>
      </c>
      <c r="G7" s="511">
        <v>146765</v>
      </c>
      <c r="H7" s="511">
        <v>156026</v>
      </c>
      <c r="I7" s="510"/>
      <c r="J7" s="512">
        <v>314201</v>
      </c>
      <c r="K7" s="512">
        <v>151901</v>
      </c>
      <c r="L7" s="512">
        <v>162300</v>
      </c>
      <c r="N7" s="509" t="s">
        <v>499</v>
      </c>
      <c r="O7" s="512">
        <v>328016</v>
      </c>
      <c r="P7" s="512">
        <v>158285</v>
      </c>
      <c r="Q7" s="512">
        <v>169731</v>
      </c>
      <c r="R7" s="512"/>
      <c r="S7" s="512">
        <v>338131</v>
      </c>
      <c r="T7" s="512">
        <v>162808</v>
      </c>
      <c r="U7" s="512">
        <v>175323</v>
      </c>
    </row>
    <row r="8" spans="1:21" s="509" customFormat="1" ht="18.75" customHeight="1">
      <c r="A8" s="509" t="s">
        <v>174</v>
      </c>
      <c r="B8" s="510">
        <v>812650</v>
      </c>
      <c r="C8" s="510">
        <v>385096</v>
      </c>
      <c r="D8" s="510">
        <v>427554</v>
      </c>
      <c r="E8" s="510"/>
      <c r="F8" s="511">
        <v>875828</v>
      </c>
      <c r="G8" s="511">
        <v>411125</v>
      </c>
      <c r="H8" s="511">
        <v>464703</v>
      </c>
      <c r="I8" s="510"/>
      <c r="J8" s="512">
        <v>939491</v>
      </c>
      <c r="K8" s="512">
        <v>436797</v>
      </c>
      <c r="L8" s="512">
        <v>502694</v>
      </c>
      <c r="N8" s="509" t="s">
        <v>174</v>
      </c>
      <c r="O8" s="512">
        <v>996913</v>
      </c>
      <c r="P8" s="512">
        <v>459087</v>
      </c>
      <c r="Q8" s="512">
        <v>537826</v>
      </c>
      <c r="R8" s="512"/>
      <c r="S8" s="512">
        <v>1044418</v>
      </c>
      <c r="T8" s="512">
        <v>475800</v>
      </c>
      <c r="U8" s="512">
        <v>568618</v>
      </c>
    </row>
    <row r="9" spans="1:21" s="509" customFormat="1" ht="18.75" customHeight="1">
      <c r="A9" s="509" t="s">
        <v>254</v>
      </c>
      <c r="B9" s="510">
        <v>965370</v>
      </c>
      <c r="C9" s="510">
        <v>466712</v>
      </c>
      <c r="D9" s="510">
        <v>498658</v>
      </c>
      <c r="E9" s="510"/>
      <c r="F9" s="511">
        <v>1036841</v>
      </c>
      <c r="G9" s="511">
        <v>499337</v>
      </c>
      <c r="H9" s="511">
        <v>537504</v>
      </c>
      <c r="I9" s="510"/>
      <c r="J9" s="512">
        <v>1108654</v>
      </c>
      <c r="K9" s="512">
        <v>532097</v>
      </c>
      <c r="L9" s="512">
        <v>576557</v>
      </c>
      <c r="N9" s="509" t="s">
        <v>254</v>
      </c>
      <c r="O9" s="512">
        <v>1175177</v>
      </c>
      <c r="P9" s="512">
        <v>562484</v>
      </c>
      <c r="Q9" s="512">
        <v>612693</v>
      </c>
      <c r="R9" s="512"/>
      <c r="S9" s="512">
        <v>1230237</v>
      </c>
      <c r="T9" s="512">
        <v>586970</v>
      </c>
      <c r="U9" s="512">
        <v>643267</v>
      </c>
    </row>
    <row r="10" spans="1:21" s="509" customFormat="1" ht="18.75" customHeight="1">
      <c r="A10" s="509" t="s">
        <v>177</v>
      </c>
      <c r="B10" s="510">
        <v>763487</v>
      </c>
      <c r="C10" s="510">
        <v>371229</v>
      </c>
      <c r="D10" s="510">
        <v>392258</v>
      </c>
      <c r="E10" s="510"/>
      <c r="F10" s="511">
        <v>845555</v>
      </c>
      <c r="G10" s="511">
        <v>409542</v>
      </c>
      <c r="H10" s="511">
        <v>436013</v>
      </c>
      <c r="I10" s="510"/>
      <c r="J10" s="512">
        <v>931436</v>
      </c>
      <c r="K10" s="512">
        <v>449583</v>
      </c>
      <c r="L10" s="512">
        <v>481853</v>
      </c>
      <c r="N10" s="509" t="s">
        <v>177</v>
      </c>
      <c r="O10" s="512">
        <v>1001863</v>
      </c>
      <c r="P10" s="512">
        <v>482241</v>
      </c>
      <c r="Q10" s="512">
        <v>519622</v>
      </c>
      <c r="R10" s="512"/>
      <c r="S10" s="512">
        <v>1064015</v>
      </c>
      <c r="T10" s="512">
        <v>510514</v>
      </c>
      <c r="U10" s="512">
        <v>553501</v>
      </c>
    </row>
    <row r="11" spans="1:21" s="509" customFormat="1" ht="18.75" customHeight="1">
      <c r="A11" s="509" t="s">
        <v>190</v>
      </c>
      <c r="B11" s="510">
        <v>163412</v>
      </c>
      <c r="C11" s="510">
        <v>76515</v>
      </c>
      <c r="D11" s="510">
        <v>86897</v>
      </c>
      <c r="E11" s="510"/>
      <c r="F11" s="511">
        <v>168131</v>
      </c>
      <c r="G11" s="511">
        <v>77907</v>
      </c>
      <c r="H11" s="511">
        <v>90224</v>
      </c>
      <c r="I11" s="510"/>
      <c r="J11" s="512">
        <v>171841</v>
      </c>
      <c r="K11" s="512">
        <v>78778</v>
      </c>
      <c r="L11" s="512">
        <v>93063</v>
      </c>
      <c r="N11" s="509" t="s">
        <v>190</v>
      </c>
      <c r="O11" s="512">
        <v>177840</v>
      </c>
      <c r="P11" s="512">
        <v>80653</v>
      </c>
      <c r="Q11" s="512">
        <v>97187</v>
      </c>
      <c r="R11" s="512"/>
      <c r="S11" s="512">
        <v>181583</v>
      </c>
      <c r="T11" s="512">
        <v>81351</v>
      </c>
      <c r="U11" s="512">
        <v>100232</v>
      </c>
    </row>
    <row r="12" spans="1:21" s="509" customFormat="1" ht="18.75" customHeight="1">
      <c r="A12" s="509" t="s">
        <v>619</v>
      </c>
      <c r="B12" s="510">
        <v>101577</v>
      </c>
      <c r="C12" s="510">
        <v>47151</v>
      </c>
      <c r="D12" s="510">
        <v>54426</v>
      </c>
      <c r="E12" s="510"/>
      <c r="F12" s="511">
        <v>101546</v>
      </c>
      <c r="G12" s="511">
        <v>46752</v>
      </c>
      <c r="H12" s="511">
        <v>54794</v>
      </c>
      <c r="I12" s="510"/>
      <c r="J12" s="512">
        <v>100495</v>
      </c>
      <c r="K12" s="512">
        <v>45894</v>
      </c>
      <c r="L12" s="512">
        <v>54601</v>
      </c>
      <c r="N12" s="509" t="s">
        <v>619</v>
      </c>
      <c r="O12" s="512">
        <v>102179</v>
      </c>
      <c r="P12" s="512">
        <v>46296</v>
      </c>
      <c r="Q12" s="512">
        <v>55883</v>
      </c>
      <c r="R12" s="512"/>
      <c r="S12" s="512">
        <v>102400</v>
      </c>
      <c r="T12" s="512">
        <v>45982</v>
      </c>
      <c r="U12" s="512">
        <v>56418</v>
      </c>
    </row>
    <row r="13" spans="1:21" s="509" customFormat="1" ht="18.75" customHeight="1">
      <c r="A13" s="509" t="s">
        <v>224</v>
      </c>
      <c r="B13" s="510">
        <v>158742</v>
      </c>
      <c r="C13" s="510">
        <v>75225</v>
      </c>
      <c r="D13" s="510">
        <v>83517</v>
      </c>
      <c r="E13" s="510"/>
      <c r="F13" s="511">
        <v>157854</v>
      </c>
      <c r="G13" s="511">
        <v>74763</v>
      </c>
      <c r="H13" s="511">
        <v>83091</v>
      </c>
      <c r="I13" s="510"/>
      <c r="J13" s="512">
        <v>155292</v>
      </c>
      <c r="K13" s="512">
        <v>73563</v>
      </c>
      <c r="L13" s="512">
        <v>81729</v>
      </c>
      <c r="N13" s="509" t="s">
        <v>224</v>
      </c>
      <c r="O13" s="512">
        <v>157468</v>
      </c>
      <c r="P13" s="512">
        <v>74684</v>
      </c>
      <c r="Q13" s="512">
        <v>82784</v>
      </c>
      <c r="R13" s="512"/>
      <c r="S13" s="512">
        <v>157396</v>
      </c>
      <c r="T13" s="512">
        <v>74728</v>
      </c>
      <c r="U13" s="512">
        <v>82668</v>
      </c>
    </row>
    <row r="14" spans="1:21" s="509" customFormat="1" ht="18.75" customHeight="1">
      <c r="A14" s="509" t="s">
        <v>189</v>
      </c>
      <c r="B14" s="510">
        <v>182459</v>
      </c>
      <c r="C14" s="510">
        <v>86053</v>
      </c>
      <c r="D14" s="510">
        <v>96406</v>
      </c>
      <c r="E14" s="510"/>
      <c r="F14" s="511">
        <v>169139</v>
      </c>
      <c r="G14" s="511">
        <v>80205</v>
      </c>
      <c r="H14" s="511">
        <v>88934</v>
      </c>
      <c r="I14" s="510"/>
      <c r="J14" s="512">
        <v>152216</v>
      </c>
      <c r="K14" s="512">
        <v>72643</v>
      </c>
      <c r="L14" s="512">
        <v>79573</v>
      </c>
      <c r="N14" s="509" t="s">
        <v>189</v>
      </c>
      <c r="O14" s="512">
        <v>146236</v>
      </c>
      <c r="P14" s="512">
        <v>70330</v>
      </c>
      <c r="Q14" s="512">
        <v>75906</v>
      </c>
      <c r="R14" s="512"/>
      <c r="S14" s="512">
        <v>137302</v>
      </c>
      <c r="T14" s="512">
        <v>66555</v>
      </c>
      <c r="U14" s="512">
        <v>70747</v>
      </c>
    </row>
    <row r="15" spans="1:21" s="509" customFormat="1" ht="18.75" customHeight="1">
      <c r="A15" s="509" t="s">
        <v>250</v>
      </c>
      <c r="B15" s="510">
        <v>105886</v>
      </c>
      <c r="C15" s="510">
        <v>51200</v>
      </c>
      <c r="D15" s="510">
        <v>54686</v>
      </c>
      <c r="E15" s="510"/>
      <c r="F15" s="511">
        <v>104415</v>
      </c>
      <c r="G15" s="511">
        <v>50738</v>
      </c>
      <c r="H15" s="511">
        <v>53677</v>
      </c>
      <c r="I15" s="510"/>
      <c r="J15" s="512">
        <v>101726</v>
      </c>
      <c r="K15" s="512">
        <v>49728</v>
      </c>
      <c r="L15" s="512">
        <v>51998</v>
      </c>
      <c r="N15" s="509" t="s">
        <v>250</v>
      </c>
      <c r="O15" s="512">
        <v>102627</v>
      </c>
      <c r="P15" s="512">
        <v>50527</v>
      </c>
      <c r="Q15" s="512">
        <v>52100</v>
      </c>
      <c r="R15" s="512"/>
      <c r="S15" s="512">
        <v>102017</v>
      </c>
      <c r="T15" s="512">
        <v>50597</v>
      </c>
      <c r="U15" s="512">
        <v>51420</v>
      </c>
    </row>
    <row r="16" spans="1:21" s="509" customFormat="1" ht="18.75" customHeight="1">
      <c r="A16" s="509" t="s">
        <v>252</v>
      </c>
      <c r="B16" s="510">
        <v>147984</v>
      </c>
      <c r="C16" s="510">
        <v>68687</v>
      </c>
      <c r="D16" s="510">
        <v>79297</v>
      </c>
      <c r="E16" s="510"/>
      <c r="F16" s="511">
        <v>150428</v>
      </c>
      <c r="G16" s="511">
        <v>69647</v>
      </c>
      <c r="H16" s="511">
        <v>80781</v>
      </c>
      <c r="I16" s="510"/>
      <c r="J16" s="512">
        <v>151762</v>
      </c>
      <c r="K16" s="512">
        <v>70129</v>
      </c>
      <c r="L16" s="512">
        <v>81633</v>
      </c>
      <c r="N16" s="509" t="s">
        <v>252</v>
      </c>
      <c r="O16" s="512">
        <v>156009</v>
      </c>
      <c r="P16" s="512">
        <v>72017</v>
      </c>
      <c r="Q16" s="512">
        <v>83992</v>
      </c>
      <c r="R16" s="512"/>
      <c r="S16" s="512">
        <v>158252</v>
      </c>
      <c r="T16" s="512">
        <v>72949</v>
      </c>
      <c r="U16" s="512">
        <v>85303</v>
      </c>
    </row>
    <row r="17" spans="1:21" s="509" customFormat="1" ht="18.75" customHeight="1">
      <c r="A17" s="509" t="s">
        <v>196</v>
      </c>
      <c r="B17" s="510">
        <v>206312</v>
      </c>
      <c r="C17" s="510">
        <v>97092</v>
      </c>
      <c r="D17" s="510">
        <v>109220</v>
      </c>
      <c r="E17" s="510"/>
      <c r="F17" s="511">
        <v>190100</v>
      </c>
      <c r="G17" s="511">
        <v>89221</v>
      </c>
      <c r="H17" s="511">
        <v>100879</v>
      </c>
      <c r="I17" s="510"/>
      <c r="J17" s="512">
        <v>169630</v>
      </c>
      <c r="K17" s="512">
        <v>79442</v>
      </c>
      <c r="L17" s="512">
        <v>90188</v>
      </c>
      <c r="N17" s="509" t="s">
        <v>196</v>
      </c>
      <c r="O17" s="512">
        <v>161957</v>
      </c>
      <c r="P17" s="512">
        <v>75750</v>
      </c>
      <c r="Q17" s="512">
        <v>86207</v>
      </c>
      <c r="R17" s="512"/>
      <c r="S17" s="512">
        <v>150888</v>
      </c>
      <c r="T17" s="512">
        <v>70456</v>
      </c>
      <c r="U17" s="512">
        <v>80432</v>
      </c>
    </row>
    <row r="18" spans="1:21" s="509" customFormat="1" ht="18.75" customHeight="1">
      <c r="A18" s="509" t="s">
        <v>253</v>
      </c>
      <c r="B18" s="510">
        <v>317532</v>
      </c>
      <c r="C18" s="510">
        <v>149712</v>
      </c>
      <c r="D18" s="510">
        <v>167820</v>
      </c>
      <c r="E18" s="510"/>
      <c r="F18" s="511">
        <v>339267</v>
      </c>
      <c r="G18" s="511">
        <v>157353</v>
      </c>
      <c r="H18" s="511">
        <v>181914</v>
      </c>
      <c r="I18" s="510"/>
      <c r="J18" s="512">
        <v>360705</v>
      </c>
      <c r="K18" s="512">
        <v>164376</v>
      </c>
      <c r="L18" s="512">
        <v>196329</v>
      </c>
      <c r="N18" s="509" t="s">
        <v>253</v>
      </c>
      <c r="O18" s="512">
        <v>380853</v>
      </c>
      <c r="P18" s="512">
        <v>170333</v>
      </c>
      <c r="Q18" s="512">
        <v>210520</v>
      </c>
      <c r="R18" s="512"/>
      <c r="S18" s="512">
        <v>396866</v>
      </c>
      <c r="T18" s="512">
        <v>173720</v>
      </c>
      <c r="U18" s="512">
        <v>223146</v>
      </c>
    </row>
    <row r="19" spans="1:21" s="509" customFormat="1" ht="18.75" customHeight="1">
      <c r="A19" s="509" t="s">
        <v>256</v>
      </c>
      <c r="B19" s="510">
        <v>639284</v>
      </c>
      <c r="C19" s="510">
        <v>313846</v>
      </c>
      <c r="D19" s="510">
        <v>325438</v>
      </c>
      <c r="E19" s="510"/>
      <c r="F19" s="511">
        <v>679548</v>
      </c>
      <c r="G19" s="511">
        <v>331589</v>
      </c>
      <c r="H19" s="511">
        <v>347959</v>
      </c>
      <c r="I19" s="510"/>
      <c r="J19" s="512">
        <v>719000</v>
      </c>
      <c r="K19" s="512">
        <v>348788</v>
      </c>
      <c r="L19" s="512">
        <v>370212</v>
      </c>
      <c r="N19" s="509" t="s">
        <v>256</v>
      </c>
      <c r="O19" s="512">
        <v>758110</v>
      </c>
      <c r="P19" s="512">
        <v>365767</v>
      </c>
      <c r="Q19" s="512">
        <v>392343</v>
      </c>
      <c r="R19" s="512"/>
      <c r="S19" s="512">
        <v>789309</v>
      </c>
      <c r="T19" s="512">
        <v>378481</v>
      </c>
      <c r="U19" s="512">
        <v>410828</v>
      </c>
    </row>
    <row r="20" spans="1:21" s="509" customFormat="1" ht="18.75" customHeight="1">
      <c r="A20" s="509" t="s">
        <v>257</v>
      </c>
      <c r="B20" s="510">
        <v>637328</v>
      </c>
      <c r="C20" s="510">
        <v>310101</v>
      </c>
      <c r="D20" s="510">
        <v>327227</v>
      </c>
      <c r="E20" s="510"/>
      <c r="F20" s="511">
        <v>674923</v>
      </c>
      <c r="G20" s="511">
        <v>323701</v>
      </c>
      <c r="H20" s="511">
        <v>351222</v>
      </c>
      <c r="I20" s="510"/>
      <c r="J20" s="512">
        <v>711146</v>
      </c>
      <c r="K20" s="512">
        <v>335910</v>
      </c>
      <c r="L20" s="512">
        <v>375236</v>
      </c>
      <c r="N20" s="509" t="s">
        <v>257</v>
      </c>
      <c r="O20" s="512">
        <v>742360</v>
      </c>
      <c r="P20" s="512">
        <v>345060</v>
      </c>
      <c r="Q20" s="512">
        <v>397300</v>
      </c>
      <c r="R20" s="512"/>
      <c r="S20" s="512">
        <v>764731</v>
      </c>
      <c r="T20" s="512">
        <v>348992</v>
      </c>
      <c r="U20" s="512">
        <v>415739</v>
      </c>
    </row>
    <row r="21" spans="1:21" s="509" customFormat="1" ht="18.75" customHeight="1">
      <c r="A21" s="509" t="s">
        <v>258</v>
      </c>
      <c r="B21" s="510">
        <v>754777</v>
      </c>
      <c r="C21" s="510">
        <v>378538</v>
      </c>
      <c r="D21" s="510">
        <v>376239</v>
      </c>
      <c r="E21" s="510"/>
      <c r="F21" s="511">
        <v>803785</v>
      </c>
      <c r="G21" s="511">
        <v>401225</v>
      </c>
      <c r="H21" s="511">
        <v>402560</v>
      </c>
      <c r="I21" s="510"/>
      <c r="J21" s="512">
        <v>852097</v>
      </c>
      <c r="K21" s="512">
        <v>423481</v>
      </c>
      <c r="L21" s="512">
        <v>428616</v>
      </c>
      <c r="N21" s="509" t="s">
        <v>258</v>
      </c>
      <c r="O21" s="512">
        <v>899589</v>
      </c>
      <c r="P21" s="512">
        <v>445384</v>
      </c>
      <c r="Q21" s="512">
        <v>454205</v>
      </c>
      <c r="R21" s="512"/>
      <c r="S21" s="512">
        <v>937881</v>
      </c>
      <c r="T21" s="512">
        <v>462324</v>
      </c>
      <c r="U21" s="512">
        <v>475557</v>
      </c>
    </row>
    <row r="22" spans="1:21" s="509" customFormat="1" ht="18.75" customHeight="1">
      <c r="A22" s="509" t="s">
        <v>259</v>
      </c>
      <c r="B22" s="510">
        <v>627580</v>
      </c>
      <c r="C22" s="510">
        <v>311016</v>
      </c>
      <c r="D22" s="510">
        <v>316564</v>
      </c>
      <c r="E22" s="510"/>
      <c r="F22" s="511">
        <v>673405</v>
      </c>
      <c r="G22" s="511">
        <v>329966</v>
      </c>
      <c r="H22" s="511">
        <v>343439</v>
      </c>
      <c r="I22" s="510"/>
      <c r="J22" s="512">
        <v>719181</v>
      </c>
      <c r="K22" s="512">
        <v>348280</v>
      </c>
      <c r="L22" s="512">
        <v>370901</v>
      </c>
      <c r="N22" s="509" t="s">
        <v>259</v>
      </c>
      <c r="O22" s="512">
        <v>761650</v>
      </c>
      <c r="P22" s="512">
        <v>364418</v>
      </c>
      <c r="Q22" s="512">
        <v>397232</v>
      </c>
      <c r="R22" s="512"/>
      <c r="S22" s="512">
        <v>796305</v>
      </c>
      <c r="T22" s="512">
        <v>375821</v>
      </c>
      <c r="U22" s="512">
        <v>420484</v>
      </c>
    </row>
    <row r="23" spans="1:21" s="509" customFormat="1" ht="18.75" customHeight="1">
      <c r="A23" s="509" t="s">
        <v>260</v>
      </c>
      <c r="B23" s="510">
        <v>769729</v>
      </c>
      <c r="C23" s="510">
        <v>389756</v>
      </c>
      <c r="D23" s="510">
        <v>379973</v>
      </c>
      <c r="E23" s="510"/>
      <c r="F23" s="511">
        <v>838695</v>
      </c>
      <c r="G23" s="511">
        <v>426143</v>
      </c>
      <c r="H23" s="511">
        <v>412552</v>
      </c>
      <c r="I23" s="510"/>
      <c r="J23" s="512">
        <v>909891</v>
      </c>
      <c r="K23" s="512">
        <v>464317</v>
      </c>
      <c r="L23" s="512">
        <v>445574</v>
      </c>
      <c r="N23" s="509" t="s">
        <v>260</v>
      </c>
      <c r="O23" s="512">
        <v>972362</v>
      </c>
      <c r="P23" s="512">
        <v>498909</v>
      </c>
      <c r="Q23" s="512">
        <v>473453</v>
      </c>
      <c r="R23" s="512"/>
      <c r="S23" s="512">
        <v>1026572</v>
      </c>
      <c r="T23" s="512">
        <v>529667</v>
      </c>
      <c r="U23" s="512">
        <v>496905</v>
      </c>
    </row>
    <row r="24" spans="1:21" s="509" customFormat="1" ht="18.75" customHeight="1">
      <c r="A24" s="513" t="s">
        <v>266</v>
      </c>
      <c r="B24" s="514">
        <v>296192</v>
      </c>
      <c r="C24" s="514">
        <v>142123</v>
      </c>
      <c r="D24" s="514">
        <v>154069</v>
      </c>
      <c r="E24" s="514"/>
      <c r="F24" s="515">
        <v>305164</v>
      </c>
      <c r="G24" s="515">
        <v>145888</v>
      </c>
      <c r="H24" s="515">
        <v>159276</v>
      </c>
      <c r="I24" s="514"/>
      <c r="J24" s="516">
        <v>312448</v>
      </c>
      <c r="K24" s="516">
        <v>148885</v>
      </c>
      <c r="L24" s="516">
        <v>163563</v>
      </c>
      <c r="N24" s="513" t="s">
        <v>266</v>
      </c>
      <c r="O24" s="516">
        <v>316532</v>
      </c>
      <c r="P24" s="516">
        <v>150446</v>
      </c>
      <c r="Q24" s="516">
        <v>166086</v>
      </c>
      <c r="R24" s="516"/>
      <c r="S24" s="516">
        <v>316013</v>
      </c>
      <c r="T24" s="516">
        <v>149755</v>
      </c>
      <c r="U24" s="516">
        <v>166258</v>
      </c>
    </row>
    <row r="25" spans="1:21" ht="9" customHeight="1"/>
    <row r="26" spans="1:21" ht="18" customHeight="1">
      <c r="A26" s="930" t="s">
        <v>143</v>
      </c>
      <c r="B26" s="932">
        <v>2011</v>
      </c>
      <c r="C26" s="932"/>
      <c r="D26" s="932"/>
      <c r="E26" s="930"/>
      <c r="F26" s="929">
        <v>2016</v>
      </c>
      <c r="G26" s="929"/>
      <c r="H26" s="929"/>
      <c r="I26" s="930"/>
      <c r="J26" s="932">
        <v>2021</v>
      </c>
      <c r="K26" s="932"/>
      <c r="L26" s="932"/>
      <c r="M26" s="500"/>
      <c r="N26" s="930" t="s">
        <v>143</v>
      </c>
      <c r="O26" s="932">
        <v>2026</v>
      </c>
      <c r="P26" s="932"/>
      <c r="Q26" s="932"/>
      <c r="R26" s="930"/>
      <c r="S26" s="932">
        <v>2031</v>
      </c>
      <c r="T26" s="932"/>
      <c r="U26" s="932"/>
    </row>
    <row r="27" spans="1:21" ht="18.75" customHeight="1">
      <c r="A27" s="931"/>
      <c r="B27" s="501" t="s">
        <v>213</v>
      </c>
      <c r="C27" s="501" t="s">
        <v>615</v>
      </c>
      <c r="D27" s="501" t="s">
        <v>616</v>
      </c>
      <c r="E27" s="931"/>
      <c r="F27" s="491" t="s">
        <v>213</v>
      </c>
      <c r="G27" s="491" t="s">
        <v>615</v>
      </c>
      <c r="H27" s="491" t="s">
        <v>616</v>
      </c>
      <c r="I27" s="931"/>
      <c r="J27" s="501" t="s">
        <v>213</v>
      </c>
      <c r="K27" s="501" t="s">
        <v>615</v>
      </c>
      <c r="L27" s="501" t="s">
        <v>616</v>
      </c>
      <c r="M27" s="500"/>
      <c r="N27" s="931"/>
      <c r="O27" s="501" t="s">
        <v>213</v>
      </c>
      <c r="P27" s="501" t="s">
        <v>615</v>
      </c>
      <c r="Q27" s="501" t="s">
        <v>616</v>
      </c>
      <c r="R27" s="931"/>
      <c r="S27" s="501" t="s">
        <v>213</v>
      </c>
      <c r="T27" s="501" t="s">
        <v>615</v>
      </c>
      <c r="U27" s="501" t="s">
        <v>616</v>
      </c>
    </row>
    <row r="28" spans="1:21" s="509" customFormat="1" ht="18.75" customHeight="1">
      <c r="A28" s="509" t="s">
        <v>506</v>
      </c>
      <c r="B28" s="510">
        <v>202646</v>
      </c>
      <c r="C28" s="510">
        <v>93386</v>
      </c>
      <c r="D28" s="510">
        <v>109260</v>
      </c>
      <c r="E28" s="510"/>
      <c r="F28" s="511">
        <v>206653</v>
      </c>
      <c r="G28" s="511">
        <v>95308</v>
      </c>
      <c r="H28" s="511">
        <v>111345</v>
      </c>
      <c r="I28" s="510"/>
      <c r="J28" s="512">
        <v>209248</v>
      </c>
      <c r="K28" s="512">
        <v>96659</v>
      </c>
      <c r="L28" s="512">
        <v>112589</v>
      </c>
      <c r="N28" s="509" t="s">
        <v>506</v>
      </c>
      <c r="O28" s="512">
        <v>215563</v>
      </c>
      <c r="P28" s="512">
        <v>99843</v>
      </c>
      <c r="Q28" s="512">
        <v>115720</v>
      </c>
      <c r="R28" s="512"/>
      <c r="S28" s="512">
        <v>219189</v>
      </c>
      <c r="T28" s="512">
        <v>101794</v>
      </c>
      <c r="U28" s="512">
        <v>117395</v>
      </c>
    </row>
    <row r="29" spans="1:21" s="509" customFormat="1" ht="18.75" customHeight="1">
      <c r="A29" s="509" t="s">
        <v>504</v>
      </c>
      <c r="B29" s="510">
        <v>186557</v>
      </c>
      <c r="C29" s="510">
        <v>87003</v>
      </c>
      <c r="D29" s="510">
        <v>99554</v>
      </c>
      <c r="E29" s="510"/>
      <c r="F29" s="511">
        <v>187584</v>
      </c>
      <c r="G29" s="511">
        <v>86595</v>
      </c>
      <c r="H29" s="511">
        <v>100989</v>
      </c>
      <c r="I29" s="510"/>
      <c r="J29" s="512">
        <v>186871</v>
      </c>
      <c r="K29" s="512">
        <v>85376</v>
      </c>
      <c r="L29" s="512">
        <v>101495</v>
      </c>
      <c r="N29" s="509" t="s">
        <v>504</v>
      </c>
      <c r="O29" s="512">
        <v>190693</v>
      </c>
      <c r="P29" s="512">
        <v>86221</v>
      </c>
      <c r="Q29" s="512">
        <v>104472</v>
      </c>
      <c r="R29" s="512"/>
      <c r="S29" s="512">
        <v>191845</v>
      </c>
      <c r="T29" s="512">
        <v>85724</v>
      </c>
      <c r="U29" s="512">
        <v>106121</v>
      </c>
    </row>
    <row r="30" spans="1:21" s="509" customFormat="1" ht="18.75" customHeight="1">
      <c r="A30" s="509" t="s">
        <v>505</v>
      </c>
      <c r="B30" s="510">
        <v>287798</v>
      </c>
      <c r="C30" s="510">
        <v>138351</v>
      </c>
      <c r="D30" s="510">
        <v>149447</v>
      </c>
      <c r="E30" s="510"/>
      <c r="F30" s="511">
        <v>292370</v>
      </c>
      <c r="G30" s="511">
        <v>140296</v>
      </c>
      <c r="H30" s="511">
        <v>152074</v>
      </c>
      <c r="I30" s="510"/>
      <c r="J30" s="512">
        <v>294736</v>
      </c>
      <c r="K30" s="512">
        <v>141258</v>
      </c>
      <c r="L30" s="512">
        <v>153478</v>
      </c>
      <c r="N30" s="509" t="s">
        <v>505</v>
      </c>
      <c r="O30" s="512">
        <v>302978</v>
      </c>
      <c r="P30" s="512">
        <v>145161</v>
      </c>
      <c r="Q30" s="512">
        <v>157817</v>
      </c>
      <c r="R30" s="512"/>
      <c r="S30" s="512">
        <v>307316</v>
      </c>
      <c r="T30" s="512">
        <v>147157</v>
      </c>
      <c r="U30" s="512">
        <v>160159</v>
      </c>
    </row>
    <row r="31" spans="1:21" s="509" customFormat="1" ht="18.75" customHeight="1">
      <c r="A31" s="509" t="s">
        <v>507</v>
      </c>
      <c r="B31" s="510">
        <v>381937</v>
      </c>
      <c r="C31" s="510">
        <v>182936</v>
      </c>
      <c r="D31" s="510">
        <v>199001</v>
      </c>
      <c r="E31" s="510"/>
      <c r="F31" s="511">
        <v>394229</v>
      </c>
      <c r="G31" s="511">
        <v>189619</v>
      </c>
      <c r="H31" s="511">
        <v>204610</v>
      </c>
      <c r="I31" s="510"/>
      <c r="J31" s="512">
        <v>404549</v>
      </c>
      <c r="K31" s="512">
        <v>195590</v>
      </c>
      <c r="L31" s="512">
        <v>208959</v>
      </c>
      <c r="N31" s="509" t="s">
        <v>507</v>
      </c>
      <c r="O31" s="512">
        <v>420013</v>
      </c>
      <c r="P31" s="512">
        <v>204367</v>
      </c>
      <c r="Q31" s="512">
        <v>215646</v>
      </c>
      <c r="R31" s="512"/>
      <c r="S31" s="512">
        <v>430608</v>
      </c>
      <c r="T31" s="512">
        <v>210895</v>
      </c>
      <c r="U31" s="512">
        <v>219713</v>
      </c>
    </row>
    <row r="32" spans="1:21" s="509" customFormat="1" ht="18.75" customHeight="1">
      <c r="A32" s="509" t="s">
        <v>197</v>
      </c>
      <c r="B32" s="510">
        <v>468132</v>
      </c>
      <c r="C32" s="510">
        <v>238082</v>
      </c>
      <c r="D32" s="510">
        <v>230050</v>
      </c>
      <c r="E32" s="510"/>
      <c r="F32" s="511">
        <v>525211</v>
      </c>
      <c r="G32" s="511">
        <v>270627</v>
      </c>
      <c r="H32" s="511">
        <v>254584</v>
      </c>
      <c r="I32" s="510"/>
      <c r="J32" s="512">
        <v>585982</v>
      </c>
      <c r="K32" s="512">
        <v>306207</v>
      </c>
      <c r="L32" s="512">
        <v>279775</v>
      </c>
      <c r="N32" s="509" t="s">
        <v>197</v>
      </c>
      <c r="O32" s="512">
        <v>635151</v>
      </c>
      <c r="P32" s="512">
        <v>336990</v>
      </c>
      <c r="Q32" s="512">
        <v>298161</v>
      </c>
      <c r="R32" s="512"/>
      <c r="S32" s="512">
        <v>680157</v>
      </c>
      <c r="T32" s="512">
        <v>366466</v>
      </c>
      <c r="U32" s="512">
        <v>313691</v>
      </c>
    </row>
    <row r="33" spans="1:21" s="509" customFormat="1" ht="18.75" customHeight="1">
      <c r="A33" s="509" t="s">
        <v>267</v>
      </c>
      <c r="B33" s="510">
        <v>304651</v>
      </c>
      <c r="C33" s="510">
        <v>154884</v>
      </c>
      <c r="D33" s="510">
        <v>149767</v>
      </c>
      <c r="E33" s="510"/>
      <c r="F33" s="511">
        <v>340066</v>
      </c>
      <c r="G33" s="511">
        <v>175368</v>
      </c>
      <c r="H33" s="511">
        <v>164698</v>
      </c>
      <c r="I33" s="510"/>
      <c r="J33" s="512">
        <v>377660</v>
      </c>
      <c r="K33" s="512">
        <v>197737</v>
      </c>
      <c r="L33" s="512">
        <v>179923</v>
      </c>
      <c r="N33" s="509" t="s">
        <v>267</v>
      </c>
      <c r="O33" s="512">
        <v>408472</v>
      </c>
      <c r="P33" s="512">
        <v>217388</v>
      </c>
      <c r="Q33" s="512">
        <v>191084</v>
      </c>
      <c r="R33" s="512"/>
      <c r="S33" s="512">
        <v>436553</v>
      </c>
      <c r="T33" s="512">
        <v>236188</v>
      </c>
      <c r="U33" s="512">
        <v>200365</v>
      </c>
    </row>
    <row r="34" spans="1:21" s="509" customFormat="1" ht="18.75" customHeight="1">
      <c r="A34" s="509" t="s">
        <v>268</v>
      </c>
      <c r="B34" s="510">
        <v>1744240</v>
      </c>
      <c r="C34" s="510">
        <v>913001</v>
      </c>
      <c r="D34" s="510">
        <v>831239</v>
      </c>
      <c r="E34" s="510"/>
      <c r="F34" s="511">
        <v>2011978</v>
      </c>
      <c r="G34" s="511">
        <v>1059270</v>
      </c>
      <c r="H34" s="511">
        <v>952708</v>
      </c>
      <c r="I34" s="510"/>
      <c r="J34" s="512">
        <v>2300890</v>
      </c>
      <c r="K34" s="512">
        <v>1219538</v>
      </c>
      <c r="L34" s="512">
        <v>1081352</v>
      </c>
      <c r="N34" s="509" t="s">
        <v>268</v>
      </c>
      <c r="O34" s="512">
        <v>2522103</v>
      </c>
      <c r="P34" s="512">
        <v>1347388</v>
      </c>
      <c r="Q34" s="512">
        <v>1174715</v>
      </c>
      <c r="R34" s="512"/>
      <c r="S34" s="512">
        <v>2729056</v>
      </c>
      <c r="T34" s="512">
        <v>1469787</v>
      </c>
      <c r="U34" s="512">
        <v>1259269</v>
      </c>
    </row>
    <row r="35" spans="1:21" s="509" customFormat="1" ht="18.75" customHeight="1">
      <c r="A35" s="509" t="s">
        <v>201</v>
      </c>
      <c r="B35" s="510">
        <v>277471</v>
      </c>
      <c r="C35" s="510">
        <v>132787</v>
      </c>
      <c r="D35" s="510">
        <v>144684</v>
      </c>
      <c r="E35" s="510"/>
      <c r="F35" s="511">
        <v>283827</v>
      </c>
      <c r="G35" s="511">
        <v>135593</v>
      </c>
      <c r="H35" s="511">
        <v>148234</v>
      </c>
      <c r="I35" s="510"/>
      <c r="J35" s="512">
        <v>288328</v>
      </c>
      <c r="K35" s="512">
        <v>137588</v>
      </c>
      <c r="L35" s="512">
        <v>150740</v>
      </c>
      <c r="N35" s="509" t="s">
        <v>201</v>
      </c>
      <c r="O35" s="512">
        <v>297622</v>
      </c>
      <c r="P35" s="512">
        <v>141987</v>
      </c>
      <c r="Q35" s="512">
        <v>155635</v>
      </c>
      <c r="R35" s="512"/>
      <c r="S35" s="512">
        <v>303208</v>
      </c>
      <c r="T35" s="512">
        <v>144582</v>
      </c>
      <c r="U35" s="512">
        <v>158626</v>
      </c>
    </row>
    <row r="36" spans="1:21" s="509" customFormat="1" ht="18.75" customHeight="1">
      <c r="A36" s="509" t="s">
        <v>206</v>
      </c>
      <c r="B36" s="510">
        <v>43300</v>
      </c>
      <c r="C36" s="510">
        <v>21475</v>
      </c>
      <c r="D36" s="510">
        <v>21825</v>
      </c>
      <c r="E36" s="510"/>
      <c r="F36" s="511">
        <v>44399</v>
      </c>
      <c r="G36" s="511">
        <v>21733</v>
      </c>
      <c r="H36" s="511">
        <v>22666</v>
      </c>
      <c r="I36" s="510"/>
      <c r="J36" s="512">
        <v>45200</v>
      </c>
      <c r="K36" s="512">
        <v>21818</v>
      </c>
      <c r="L36" s="512">
        <v>23382</v>
      </c>
      <c r="N36" s="509" t="s">
        <v>206</v>
      </c>
      <c r="O36" s="512">
        <v>46687</v>
      </c>
      <c r="P36" s="512">
        <v>22212</v>
      </c>
      <c r="Q36" s="512">
        <v>24475</v>
      </c>
      <c r="R36" s="512"/>
      <c r="S36" s="512">
        <v>47572</v>
      </c>
      <c r="T36" s="512">
        <v>22259</v>
      </c>
      <c r="U36" s="512">
        <v>25313</v>
      </c>
    </row>
    <row r="37" spans="1:21" s="509" customFormat="1" ht="18.75" customHeight="1">
      <c r="A37" s="509" t="s">
        <v>191</v>
      </c>
      <c r="B37" s="510">
        <v>336067</v>
      </c>
      <c r="C37" s="510">
        <v>157834</v>
      </c>
      <c r="D37" s="510">
        <v>178233</v>
      </c>
      <c r="E37" s="510"/>
      <c r="F37" s="511">
        <v>346950</v>
      </c>
      <c r="G37" s="511">
        <v>161896</v>
      </c>
      <c r="H37" s="511">
        <v>185054</v>
      </c>
      <c r="I37" s="510"/>
      <c r="J37" s="512">
        <v>355975</v>
      </c>
      <c r="K37" s="512">
        <v>165076</v>
      </c>
      <c r="L37" s="512">
        <v>190899</v>
      </c>
      <c r="N37" s="509" t="s">
        <v>191</v>
      </c>
      <c r="O37" s="512">
        <v>369235</v>
      </c>
      <c r="P37" s="512">
        <v>170237</v>
      </c>
      <c r="Q37" s="512">
        <v>198998</v>
      </c>
      <c r="R37" s="512"/>
      <c r="S37" s="512">
        <v>378016</v>
      </c>
      <c r="T37" s="512">
        <v>173143</v>
      </c>
      <c r="U37" s="512">
        <v>204873</v>
      </c>
    </row>
    <row r="38" spans="1:21" s="509" customFormat="1" ht="18.75" customHeight="1">
      <c r="A38" s="509" t="s">
        <v>199</v>
      </c>
      <c r="B38" s="510">
        <v>420477</v>
      </c>
      <c r="C38" s="510">
        <v>206684</v>
      </c>
      <c r="D38" s="510">
        <v>213793</v>
      </c>
      <c r="E38" s="510"/>
      <c r="F38" s="511">
        <v>443976</v>
      </c>
      <c r="G38" s="511">
        <v>217994</v>
      </c>
      <c r="H38" s="511">
        <v>225982</v>
      </c>
      <c r="I38" s="510"/>
      <c r="J38" s="512">
        <v>466612</v>
      </c>
      <c r="K38" s="512">
        <v>229001</v>
      </c>
      <c r="L38" s="512">
        <v>237611</v>
      </c>
      <c r="N38" s="509" t="s">
        <v>199</v>
      </c>
      <c r="O38" s="512">
        <v>490481</v>
      </c>
      <c r="P38" s="512">
        <v>240824</v>
      </c>
      <c r="Q38" s="512">
        <v>249657</v>
      </c>
      <c r="R38" s="512"/>
      <c r="S38" s="512">
        <v>509196</v>
      </c>
      <c r="T38" s="512">
        <v>250081</v>
      </c>
      <c r="U38" s="512">
        <v>259115</v>
      </c>
    </row>
    <row r="39" spans="1:21" s="509" customFormat="1" ht="18.75" customHeight="1">
      <c r="A39" s="509" t="s">
        <v>501</v>
      </c>
      <c r="B39" s="510">
        <v>686722</v>
      </c>
      <c r="C39" s="510">
        <v>351079</v>
      </c>
      <c r="D39" s="510">
        <v>335643</v>
      </c>
      <c r="E39" s="510"/>
      <c r="F39" s="511">
        <v>772098</v>
      </c>
      <c r="G39" s="511">
        <v>398094</v>
      </c>
      <c r="H39" s="511">
        <v>374004</v>
      </c>
      <c r="I39" s="510"/>
      <c r="J39" s="512">
        <v>862993</v>
      </c>
      <c r="K39" s="512">
        <v>449193</v>
      </c>
      <c r="L39" s="512">
        <v>413800</v>
      </c>
      <c r="N39" s="509" t="s">
        <v>501</v>
      </c>
      <c r="O39" s="512">
        <v>935960</v>
      </c>
      <c r="P39" s="512">
        <v>492414</v>
      </c>
      <c r="Q39" s="512">
        <v>443546</v>
      </c>
      <c r="R39" s="512"/>
      <c r="S39" s="512">
        <v>1002668</v>
      </c>
      <c r="T39" s="512">
        <v>533312</v>
      </c>
      <c r="U39" s="512">
        <v>469356</v>
      </c>
    </row>
    <row r="40" spans="1:21" s="509" customFormat="1" ht="18.75" customHeight="1">
      <c r="A40" s="509" t="s">
        <v>262</v>
      </c>
      <c r="B40" s="510">
        <v>687708</v>
      </c>
      <c r="C40" s="510">
        <v>351244</v>
      </c>
      <c r="D40" s="510">
        <v>336464</v>
      </c>
      <c r="E40" s="510"/>
      <c r="F40" s="511">
        <v>765053</v>
      </c>
      <c r="G40" s="511">
        <v>393956</v>
      </c>
      <c r="H40" s="511">
        <v>371097</v>
      </c>
      <c r="I40" s="510"/>
      <c r="J40" s="512">
        <v>846772</v>
      </c>
      <c r="K40" s="512">
        <v>440049</v>
      </c>
      <c r="L40" s="512">
        <v>406723</v>
      </c>
      <c r="N40" s="509" t="s">
        <v>262</v>
      </c>
      <c r="O40" s="512">
        <v>914078</v>
      </c>
      <c r="P40" s="512">
        <v>479992</v>
      </c>
      <c r="Q40" s="512">
        <v>434086</v>
      </c>
      <c r="R40" s="512"/>
      <c r="S40" s="512">
        <v>974815</v>
      </c>
      <c r="T40" s="512">
        <v>517351</v>
      </c>
      <c r="U40" s="512">
        <v>457464</v>
      </c>
    </row>
    <row r="41" spans="1:21" s="509" customFormat="1" ht="18.75" customHeight="1">
      <c r="A41" s="509" t="s">
        <v>263</v>
      </c>
      <c r="B41" s="510">
        <v>601017</v>
      </c>
      <c r="C41" s="510">
        <v>312358</v>
      </c>
      <c r="D41" s="510">
        <v>288659</v>
      </c>
      <c r="E41" s="510"/>
      <c r="F41" s="511">
        <v>663559</v>
      </c>
      <c r="G41" s="511">
        <v>348603</v>
      </c>
      <c r="H41" s="511">
        <v>314956</v>
      </c>
      <c r="I41" s="510"/>
      <c r="J41" s="512">
        <v>729291</v>
      </c>
      <c r="K41" s="512">
        <v>387666</v>
      </c>
      <c r="L41" s="512">
        <v>341625</v>
      </c>
      <c r="N41" s="509" t="s">
        <v>263</v>
      </c>
      <c r="O41" s="512">
        <v>784922</v>
      </c>
      <c r="P41" s="512">
        <v>422676</v>
      </c>
      <c r="Q41" s="512">
        <v>362246</v>
      </c>
      <c r="R41" s="512"/>
      <c r="S41" s="512">
        <v>834768</v>
      </c>
      <c r="T41" s="512">
        <v>455464</v>
      </c>
      <c r="U41" s="512">
        <v>379304</v>
      </c>
    </row>
    <row r="42" spans="1:21" s="509" customFormat="1" ht="18.75" customHeight="1">
      <c r="A42" s="509" t="s">
        <v>269</v>
      </c>
      <c r="B42" s="510">
        <v>579984</v>
      </c>
      <c r="C42" s="510">
        <v>279087</v>
      </c>
      <c r="D42" s="510">
        <v>300897</v>
      </c>
      <c r="E42" s="510"/>
      <c r="F42" s="511">
        <v>644219</v>
      </c>
      <c r="G42" s="511">
        <v>309247</v>
      </c>
      <c r="H42" s="511">
        <v>334972</v>
      </c>
      <c r="I42" s="510"/>
      <c r="J42" s="512">
        <v>711629</v>
      </c>
      <c r="K42" s="512">
        <v>340970</v>
      </c>
      <c r="L42" s="512">
        <v>370659</v>
      </c>
      <c r="N42" s="509" t="s">
        <v>269</v>
      </c>
      <c r="O42" s="512">
        <v>766462</v>
      </c>
      <c r="P42" s="512">
        <v>366865</v>
      </c>
      <c r="Q42" s="512">
        <v>399597</v>
      </c>
      <c r="R42" s="512"/>
      <c r="S42" s="512">
        <v>815116</v>
      </c>
      <c r="T42" s="512">
        <v>389630</v>
      </c>
      <c r="U42" s="512">
        <v>425486</v>
      </c>
    </row>
    <row r="43" spans="1:21" s="509" customFormat="1" ht="18.75" customHeight="1">
      <c r="A43" s="509" t="s">
        <v>192</v>
      </c>
      <c r="B43" s="510">
        <v>271061</v>
      </c>
      <c r="C43" s="510">
        <v>121041</v>
      </c>
      <c r="D43" s="510">
        <v>150020</v>
      </c>
      <c r="E43" s="510"/>
      <c r="F43" s="511">
        <v>259299</v>
      </c>
      <c r="G43" s="511">
        <v>115022</v>
      </c>
      <c r="H43" s="511">
        <v>144277</v>
      </c>
      <c r="I43" s="510"/>
      <c r="J43" s="512">
        <v>243272</v>
      </c>
      <c r="K43" s="512">
        <v>107225</v>
      </c>
      <c r="L43" s="512">
        <v>136047</v>
      </c>
      <c r="N43" s="509" t="s">
        <v>192</v>
      </c>
      <c r="O43" s="512">
        <v>221898</v>
      </c>
      <c r="P43" s="512">
        <v>97224</v>
      </c>
      <c r="Q43" s="512">
        <v>124674</v>
      </c>
      <c r="R43" s="512"/>
      <c r="S43" s="512">
        <v>194728</v>
      </c>
      <c r="T43" s="512">
        <v>84748</v>
      </c>
      <c r="U43" s="512">
        <v>109980</v>
      </c>
    </row>
    <row r="44" spans="1:21" s="509" customFormat="1" ht="18.75" customHeight="1">
      <c r="A44" s="509" t="s">
        <v>198</v>
      </c>
      <c r="B44" s="510">
        <v>167724</v>
      </c>
      <c r="C44" s="510">
        <v>75913</v>
      </c>
      <c r="D44" s="510">
        <v>91811</v>
      </c>
      <c r="E44" s="510"/>
      <c r="F44" s="511">
        <v>170568</v>
      </c>
      <c r="G44" s="511">
        <v>76862</v>
      </c>
      <c r="H44" s="511">
        <v>93706</v>
      </c>
      <c r="I44" s="510"/>
      <c r="J44" s="512">
        <v>172158</v>
      </c>
      <c r="K44" s="512">
        <v>77270</v>
      </c>
      <c r="L44" s="512">
        <v>94888</v>
      </c>
      <c r="N44" s="509" t="s">
        <v>198</v>
      </c>
      <c r="O44" s="512">
        <v>176971</v>
      </c>
      <c r="P44" s="512">
        <v>79174</v>
      </c>
      <c r="Q44" s="512">
        <v>97797</v>
      </c>
      <c r="R44" s="512"/>
      <c r="S44" s="512">
        <v>179487</v>
      </c>
      <c r="T44" s="512">
        <v>79997</v>
      </c>
      <c r="U44" s="512">
        <v>99490</v>
      </c>
    </row>
    <row r="45" spans="1:21" s="509" customFormat="1" ht="18.75" customHeight="1">
      <c r="A45" s="509" t="s">
        <v>274</v>
      </c>
      <c r="B45" s="510">
        <v>323288</v>
      </c>
      <c r="C45" s="510">
        <v>143410</v>
      </c>
      <c r="D45" s="510">
        <v>179878</v>
      </c>
      <c r="E45" s="510"/>
      <c r="F45" s="511">
        <v>336710</v>
      </c>
      <c r="G45" s="511">
        <v>147965</v>
      </c>
      <c r="H45" s="511">
        <v>188745</v>
      </c>
      <c r="I45" s="510"/>
      <c r="J45" s="512">
        <v>348724</v>
      </c>
      <c r="K45" s="512">
        <v>151798</v>
      </c>
      <c r="L45" s="512">
        <v>196926</v>
      </c>
      <c r="N45" s="509" t="s">
        <v>274</v>
      </c>
      <c r="O45" s="512">
        <v>363278</v>
      </c>
      <c r="P45" s="512">
        <v>156659</v>
      </c>
      <c r="Q45" s="512">
        <v>206619</v>
      </c>
      <c r="R45" s="512"/>
      <c r="S45" s="512">
        <v>373551</v>
      </c>
      <c r="T45" s="512">
        <v>159399</v>
      </c>
      <c r="U45" s="512">
        <v>214152</v>
      </c>
    </row>
    <row r="46" spans="1:21" s="509" customFormat="1" ht="18.75" customHeight="1">
      <c r="A46" s="509" t="s">
        <v>210</v>
      </c>
      <c r="B46" s="510">
        <v>289148</v>
      </c>
      <c r="C46" s="510">
        <v>125833</v>
      </c>
      <c r="D46" s="510">
        <v>163315</v>
      </c>
      <c r="E46" s="510"/>
      <c r="F46" s="511">
        <v>270403</v>
      </c>
      <c r="G46" s="511">
        <v>117244</v>
      </c>
      <c r="H46" s="511">
        <v>153159</v>
      </c>
      <c r="I46" s="510"/>
      <c r="J46" s="512">
        <v>246315</v>
      </c>
      <c r="K46" s="512">
        <v>106466</v>
      </c>
      <c r="L46" s="512">
        <v>139849</v>
      </c>
      <c r="N46" s="509" t="s">
        <v>210</v>
      </c>
      <c r="O46" s="512">
        <v>215832</v>
      </c>
      <c r="P46" s="512">
        <v>93072</v>
      </c>
      <c r="Q46" s="512">
        <v>122760</v>
      </c>
      <c r="R46" s="512"/>
      <c r="S46" s="512">
        <v>178715</v>
      </c>
      <c r="T46" s="512">
        <v>76855</v>
      </c>
      <c r="U46" s="512">
        <v>101860</v>
      </c>
    </row>
    <row r="47" spans="1:21" s="509" customFormat="1" ht="18.75" customHeight="1">
      <c r="A47" s="509" t="s">
        <v>194</v>
      </c>
      <c r="B47" s="510">
        <v>492098</v>
      </c>
      <c r="C47" s="510">
        <v>236385</v>
      </c>
      <c r="D47" s="510">
        <v>255713</v>
      </c>
      <c r="E47" s="510"/>
      <c r="F47" s="511">
        <v>543767</v>
      </c>
      <c r="G47" s="511">
        <v>263777</v>
      </c>
      <c r="H47" s="511">
        <v>279990</v>
      </c>
      <c r="I47" s="510"/>
      <c r="J47" s="512">
        <v>597988</v>
      </c>
      <c r="K47" s="512">
        <v>293247</v>
      </c>
      <c r="L47" s="512">
        <v>304741</v>
      </c>
      <c r="N47" s="509" t="s">
        <v>194</v>
      </c>
      <c r="O47" s="512">
        <v>643183</v>
      </c>
      <c r="P47" s="512">
        <v>319275</v>
      </c>
      <c r="Q47" s="512">
        <v>323908</v>
      </c>
      <c r="R47" s="512"/>
      <c r="S47" s="512">
        <v>683513</v>
      </c>
      <c r="T47" s="512">
        <v>343537</v>
      </c>
      <c r="U47" s="512">
        <v>339976</v>
      </c>
    </row>
    <row r="48" spans="1:21" s="509" customFormat="1" ht="18.75" customHeight="1">
      <c r="A48" s="513" t="s">
        <v>272</v>
      </c>
      <c r="B48" s="514">
        <v>6538</v>
      </c>
      <c r="C48" s="514">
        <v>3661</v>
      </c>
      <c r="D48" s="514">
        <v>2877</v>
      </c>
      <c r="E48" s="514"/>
      <c r="F48" s="515">
        <v>6444</v>
      </c>
      <c r="G48" s="515">
        <v>3757</v>
      </c>
      <c r="H48" s="515">
        <v>2687</v>
      </c>
      <c r="I48" s="514"/>
      <c r="J48" s="516">
        <v>6284</v>
      </c>
      <c r="K48" s="516">
        <v>3804</v>
      </c>
      <c r="L48" s="516">
        <v>2480</v>
      </c>
      <c r="N48" s="513" t="s">
        <v>272</v>
      </c>
      <c r="O48" s="516">
        <v>6364</v>
      </c>
      <c r="P48" s="516">
        <v>3993</v>
      </c>
      <c r="Q48" s="516">
        <v>2371</v>
      </c>
      <c r="R48" s="516"/>
      <c r="S48" s="516">
        <v>6537</v>
      </c>
      <c r="T48" s="516">
        <v>3978</v>
      </c>
      <c r="U48" s="516">
        <v>2559</v>
      </c>
    </row>
    <row r="49" spans="1:21" ht="9" customHeight="1"/>
    <row r="50" spans="1:21" ht="18" customHeight="1">
      <c r="A50" s="930" t="s">
        <v>143</v>
      </c>
      <c r="B50" s="932">
        <v>2011</v>
      </c>
      <c r="C50" s="932"/>
      <c r="D50" s="932"/>
      <c r="E50" s="930"/>
      <c r="F50" s="929">
        <v>2016</v>
      </c>
      <c r="G50" s="929"/>
      <c r="H50" s="929"/>
      <c r="I50" s="930"/>
      <c r="J50" s="932">
        <v>2021</v>
      </c>
      <c r="K50" s="932"/>
      <c r="L50" s="932"/>
      <c r="M50" s="500"/>
      <c r="N50" s="930" t="s">
        <v>143</v>
      </c>
      <c r="O50" s="932">
        <v>2026</v>
      </c>
      <c r="P50" s="932"/>
      <c r="Q50" s="932"/>
      <c r="R50" s="930"/>
      <c r="S50" s="932">
        <v>2031</v>
      </c>
      <c r="T50" s="932"/>
      <c r="U50" s="932"/>
    </row>
    <row r="51" spans="1:21" ht="18.75" customHeight="1">
      <c r="A51" s="931"/>
      <c r="B51" s="501" t="s">
        <v>213</v>
      </c>
      <c r="C51" s="501" t="s">
        <v>615</v>
      </c>
      <c r="D51" s="501" t="s">
        <v>616</v>
      </c>
      <c r="E51" s="931"/>
      <c r="F51" s="491" t="s">
        <v>213</v>
      </c>
      <c r="G51" s="491" t="s">
        <v>615</v>
      </c>
      <c r="H51" s="491" t="s">
        <v>616</v>
      </c>
      <c r="I51" s="931"/>
      <c r="J51" s="501" t="s">
        <v>213</v>
      </c>
      <c r="K51" s="501" t="s">
        <v>615</v>
      </c>
      <c r="L51" s="501" t="s">
        <v>616</v>
      </c>
      <c r="M51" s="500"/>
      <c r="N51" s="931"/>
      <c r="O51" s="501" t="s">
        <v>213</v>
      </c>
      <c r="P51" s="501" t="s">
        <v>615</v>
      </c>
      <c r="Q51" s="501" t="s">
        <v>616</v>
      </c>
      <c r="R51" s="931"/>
      <c r="S51" s="501" t="s">
        <v>213</v>
      </c>
      <c r="T51" s="501" t="s">
        <v>615</v>
      </c>
      <c r="U51" s="501" t="s">
        <v>616</v>
      </c>
    </row>
    <row r="52" spans="1:21" s="509" customFormat="1" ht="18.75" customHeight="1">
      <c r="A52" s="509" t="s">
        <v>273</v>
      </c>
      <c r="B52" s="510">
        <v>13452</v>
      </c>
      <c r="C52" s="510">
        <v>7093</v>
      </c>
      <c r="D52" s="510">
        <v>6359</v>
      </c>
      <c r="E52" s="510"/>
      <c r="F52" s="511">
        <v>12477</v>
      </c>
      <c r="G52" s="511">
        <v>6552</v>
      </c>
      <c r="H52" s="511">
        <v>5925</v>
      </c>
      <c r="I52" s="510"/>
      <c r="J52" s="512">
        <v>11240</v>
      </c>
      <c r="K52" s="512">
        <v>5878</v>
      </c>
      <c r="L52" s="512">
        <v>5362</v>
      </c>
      <c r="N52" s="509" t="s">
        <v>273</v>
      </c>
      <c r="O52" s="512">
        <v>10803</v>
      </c>
      <c r="P52" s="512">
        <v>5628</v>
      </c>
      <c r="Q52" s="512">
        <v>5175</v>
      </c>
      <c r="R52" s="512"/>
      <c r="S52" s="512">
        <v>10140</v>
      </c>
      <c r="T52" s="512">
        <v>5261</v>
      </c>
      <c r="U52" s="512">
        <v>4879</v>
      </c>
    </row>
    <row r="53" spans="1:21" s="509" customFormat="1" ht="18.75" customHeight="1">
      <c r="A53" s="509" t="s">
        <v>200</v>
      </c>
      <c r="B53" s="510">
        <v>113641</v>
      </c>
      <c r="C53" s="510">
        <v>51395</v>
      </c>
      <c r="D53" s="510">
        <v>62246</v>
      </c>
      <c r="E53" s="510"/>
      <c r="F53" s="511">
        <v>112643</v>
      </c>
      <c r="G53" s="511">
        <v>51079</v>
      </c>
      <c r="H53" s="511">
        <v>61564</v>
      </c>
      <c r="I53" s="510"/>
      <c r="J53" s="512">
        <v>110419</v>
      </c>
      <c r="K53" s="512">
        <v>50248</v>
      </c>
      <c r="L53" s="512">
        <v>60171</v>
      </c>
      <c r="N53" s="509" t="s">
        <v>200</v>
      </c>
      <c r="O53" s="512">
        <v>106452</v>
      </c>
      <c r="P53" s="512">
        <v>48675</v>
      </c>
      <c r="Q53" s="512">
        <v>57777</v>
      </c>
      <c r="R53" s="512"/>
      <c r="S53" s="512">
        <v>100385</v>
      </c>
      <c r="T53" s="512">
        <v>46125</v>
      </c>
      <c r="U53" s="512">
        <v>54260</v>
      </c>
    </row>
    <row r="54" spans="1:21" s="509" customFormat="1" ht="18.75" customHeight="1">
      <c r="A54" s="509" t="s">
        <v>204</v>
      </c>
      <c r="B54" s="510">
        <v>146590</v>
      </c>
      <c r="C54" s="510">
        <v>65301</v>
      </c>
      <c r="D54" s="510">
        <v>81289</v>
      </c>
      <c r="E54" s="510"/>
      <c r="F54" s="511">
        <v>148130</v>
      </c>
      <c r="G54" s="511">
        <v>65814</v>
      </c>
      <c r="H54" s="511">
        <v>82316</v>
      </c>
      <c r="I54" s="510"/>
      <c r="J54" s="512">
        <v>148448</v>
      </c>
      <c r="K54" s="512">
        <v>65821</v>
      </c>
      <c r="L54" s="512">
        <v>82627</v>
      </c>
      <c r="N54" s="509" t="s">
        <v>204</v>
      </c>
      <c r="O54" s="512">
        <v>151999</v>
      </c>
      <c r="P54" s="512">
        <v>67319</v>
      </c>
      <c r="Q54" s="512">
        <v>84680</v>
      </c>
      <c r="R54" s="512"/>
      <c r="S54" s="512">
        <v>153537</v>
      </c>
      <c r="T54" s="512">
        <v>67901</v>
      </c>
      <c r="U54" s="512">
        <v>85636</v>
      </c>
    </row>
    <row r="55" spans="1:21" s="509" customFormat="1" ht="18.75" customHeight="1">
      <c r="A55" s="509" t="s">
        <v>188</v>
      </c>
      <c r="B55" s="510">
        <v>268613</v>
      </c>
      <c r="C55" s="510">
        <v>117997</v>
      </c>
      <c r="D55" s="510">
        <v>150616</v>
      </c>
      <c r="E55" s="510"/>
      <c r="F55" s="511">
        <v>277582</v>
      </c>
      <c r="G55" s="511">
        <v>121094</v>
      </c>
      <c r="H55" s="511">
        <v>156488</v>
      </c>
      <c r="I55" s="510"/>
      <c r="J55" s="512">
        <v>285119</v>
      </c>
      <c r="K55" s="512">
        <v>123549</v>
      </c>
      <c r="L55" s="512">
        <v>161570</v>
      </c>
      <c r="N55" s="509" t="s">
        <v>188</v>
      </c>
      <c r="O55" s="512">
        <v>295745</v>
      </c>
      <c r="P55" s="512">
        <v>127353</v>
      </c>
      <c r="Q55" s="512">
        <v>168392</v>
      </c>
      <c r="R55" s="512"/>
      <c r="S55" s="512">
        <v>302796</v>
      </c>
      <c r="T55" s="512">
        <v>129468</v>
      </c>
      <c r="U55" s="512">
        <v>173328</v>
      </c>
    </row>
    <row r="56" spans="1:21" s="509" customFormat="1" ht="18.75" customHeight="1">
      <c r="A56" s="509" t="s">
        <v>193</v>
      </c>
      <c r="B56" s="510">
        <v>280160</v>
      </c>
      <c r="C56" s="510">
        <v>120995</v>
      </c>
      <c r="D56" s="510">
        <v>159165</v>
      </c>
      <c r="E56" s="510"/>
      <c r="F56" s="511">
        <v>268597</v>
      </c>
      <c r="G56" s="511">
        <v>115326</v>
      </c>
      <c r="H56" s="511">
        <v>153271</v>
      </c>
      <c r="I56" s="510"/>
      <c r="J56" s="512">
        <v>252731</v>
      </c>
      <c r="K56" s="512">
        <v>107919</v>
      </c>
      <c r="L56" s="512">
        <v>144812</v>
      </c>
      <c r="N56" s="509" t="s">
        <v>193</v>
      </c>
      <c r="O56" s="512">
        <v>249402</v>
      </c>
      <c r="P56" s="512">
        <v>105975</v>
      </c>
      <c r="Q56" s="512">
        <v>143427</v>
      </c>
      <c r="R56" s="512"/>
      <c r="S56" s="512">
        <v>241779</v>
      </c>
      <c r="T56" s="512">
        <v>102166</v>
      </c>
      <c r="U56" s="512">
        <v>139613</v>
      </c>
    </row>
    <row r="57" spans="1:21" s="509" customFormat="1" ht="18.75" customHeight="1">
      <c r="A57" s="509" t="s">
        <v>202</v>
      </c>
      <c r="B57" s="510">
        <v>261180</v>
      </c>
      <c r="C57" s="510">
        <v>115840</v>
      </c>
      <c r="D57" s="510">
        <v>145340</v>
      </c>
      <c r="E57" s="510"/>
      <c r="F57" s="511">
        <v>255386</v>
      </c>
      <c r="G57" s="511">
        <v>112189</v>
      </c>
      <c r="H57" s="511">
        <v>143197</v>
      </c>
      <c r="I57" s="510"/>
      <c r="J57" s="512">
        <v>246206</v>
      </c>
      <c r="K57" s="512">
        <v>107113</v>
      </c>
      <c r="L57" s="512">
        <v>139093</v>
      </c>
      <c r="N57" s="509" t="s">
        <v>202</v>
      </c>
      <c r="O57" s="512">
        <v>246502</v>
      </c>
      <c r="P57" s="512">
        <v>106222</v>
      </c>
      <c r="Q57" s="512">
        <v>140280</v>
      </c>
      <c r="R57" s="512"/>
      <c r="S57" s="512">
        <v>242885</v>
      </c>
      <c r="T57" s="512">
        <v>103540</v>
      </c>
      <c r="U57" s="512">
        <v>139345</v>
      </c>
    </row>
    <row r="58" spans="1:21" s="509" customFormat="1" ht="18.75" customHeight="1">
      <c r="A58" s="509" t="s">
        <v>620</v>
      </c>
      <c r="B58" s="510">
        <v>643508</v>
      </c>
      <c r="C58" s="510">
        <v>303675</v>
      </c>
      <c r="D58" s="510">
        <v>339833</v>
      </c>
      <c r="E58" s="510"/>
      <c r="F58" s="511">
        <v>690731</v>
      </c>
      <c r="G58" s="511">
        <v>322960</v>
      </c>
      <c r="H58" s="511">
        <v>367771</v>
      </c>
      <c r="I58" s="510"/>
      <c r="J58" s="512">
        <v>737968</v>
      </c>
      <c r="K58" s="512">
        <v>341838</v>
      </c>
      <c r="L58" s="512">
        <v>396130</v>
      </c>
      <c r="N58" s="509" t="s">
        <v>620</v>
      </c>
      <c r="O58" s="512">
        <v>781485</v>
      </c>
      <c r="P58" s="512">
        <v>358657</v>
      </c>
      <c r="Q58" s="512">
        <v>422828</v>
      </c>
      <c r="R58" s="512"/>
      <c r="S58" s="512">
        <v>817081</v>
      </c>
      <c r="T58" s="512">
        <v>371095</v>
      </c>
      <c r="U58" s="512">
        <v>445986</v>
      </c>
    </row>
    <row r="59" spans="1:21" s="509" customFormat="1" ht="18.75" customHeight="1">
      <c r="A59" s="509" t="s">
        <v>515</v>
      </c>
      <c r="B59" s="510">
        <v>880196</v>
      </c>
      <c r="C59" s="510">
        <v>432193</v>
      </c>
      <c r="D59" s="510">
        <v>448003</v>
      </c>
      <c r="E59" s="510"/>
      <c r="F59" s="511">
        <v>982851</v>
      </c>
      <c r="G59" s="511">
        <v>480673</v>
      </c>
      <c r="H59" s="511">
        <v>502178</v>
      </c>
      <c r="I59" s="510"/>
      <c r="J59" s="512">
        <v>1091034</v>
      </c>
      <c r="K59" s="512">
        <v>531671</v>
      </c>
      <c r="L59" s="512">
        <v>559363</v>
      </c>
      <c r="N59" s="509" t="s">
        <v>515</v>
      </c>
      <c r="O59" s="512">
        <v>1177926</v>
      </c>
      <c r="P59" s="512">
        <v>572340</v>
      </c>
      <c r="Q59" s="512">
        <v>605586</v>
      </c>
      <c r="R59" s="512"/>
      <c r="S59" s="512">
        <v>1255541</v>
      </c>
      <c r="T59" s="512">
        <v>607988</v>
      </c>
      <c r="U59" s="512">
        <v>647553</v>
      </c>
    </row>
    <row r="60" spans="1:21" s="509" customFormat="1" ht="18.75" customHeight="1">
      <c r="A60" s="509" t="s">
        <v>281</v>
      </c>
      <c r="B60" s="510">
        <v>571936</v>
      </c>
      <c r="C60" s="510">
        <v>285599</v>
      </c>
      <c r="D60" s="510">
        <v>286337</v>
      </c>
      <c r="E60" s="510"/>
      <c r="F60" s="511">
        <v>625522</v>
      </c>
      <c r="G60" s="511">
        <v>312276</v>
      </c>
      <c r="H60" s="511">
        <v>313246</v>
      </c>
      <c r="I60" s="510"/>
      <c r="J60" s="512">
        <v>680984</v>
      </c>
      <c r="K60" s="512">
        <v>340112</v>
      </c>
      <c r="L60" s="512">
        <v>340872</v>
      </c>
      <c r="N60" s="509" t="s">
        <v>281</v>
      </c>
      <c r="O60" s="512">
        <v>728693</v>
      </c>
      <c r="P60" s="512">
        <v>364445</v>
      </c>
      <c r="Q60" s="512">
        <v>364248</v>
      </c>
      <c r="R60" s="512"/>
      <c r="S60" s="512">
        <v>770155</v>
      </c>
      <c r="T60" s="512">
        <v>385674</v>
      </c>
      <c r="U60" s="512">
        <v>384481</v>
      </c>
    </row>
    <row r="61" spans="1:21" s="509" customFormat="1" ht="18.75" customHeight="1">
      <c r="A61" s="509" t="s">
        <v>513</v>
      </c>
      <c r="B61" s="510">
        <v>197632</v>
      </c>
      <c r="C61" s="510">
        <v>86266</v>
      </c>
      <c r="D61" s="510">
        <v>111366</v>
      </c>
      <c r="E61" s="510"/>
      <c r="F61" s="511">
        <v>200967</v>
      </c>
      <c r="G61" s="511">
        <v>86445</v>
      </c>
      <c r="H61" s="511">
        <v>114522</v>
      </c>
      <c r="I61" s="510"/>
      <c r="J61" s="512">
        <v>202756</v>
      </c>
      <c r="K61" s="512">
        <v>85877</v>
      </c>
      <c r="L61" s="512">
        <v>116879</v>
      </c>
      <c r="N61" s="509" t="s">
        <v>513</v>
      </c>
      <c r="O61" s="512">
        <v>208189</v>
      </c>
      <c r="P61" s="512">
        <v>86771</v>
      </c>
      <c r="Q61" s="512">
        <v>121418</v>
      </c>
      <c r="R61" s="512"/>
      <c r="S61" s="512">
        <v>210825</v>
      </c>
      <c r="T61" s="512">
        <v>86277</v>
      </c>
      <c r="U61" s="512">
        <v>124548</v>
      </c>
    </row>
    <row r="62" spans="1:21" s="509" customFormat="1" ht="18.75" customHeight="1">
      <c r="A62" s="509" t="s">
        <v>205</v>
      </c>
      <c r="B62" s="510">
        <v>228102</v>
      </c>
      <c r="C62" s="510">
        <v>100053</v>
      </c>
      <c r="D62" s="510">
        <v>128049</v>
      </c>
      <c r="E62" s="510"/>
      <c r="F62" s="511">
        <v>236540</v>
      </c>
      <c r="G62" s="511">
        <v>102446</v>
      </c>
      <c r="H62" s="511">
        <v>134094</v>
      </c>
      <c r="I62" s="510"/>
      <c r="J62" s="512">
        <v>243816</v>
      </c>
      <c r="K62" s="512">
        <v>104220</v>
      </c>
      <c r="L62" s="512">
        <v>139596</v>
      </c>
      <c r="N62" s="509" t="s">
        <v>205</v>
      </c>
      <c r="O62" s="512">
        <v>248726</v>
      </c>
      <c r="P62" s="512">
        <v>104895</v>
      </c>
      <c r="Q62" s="512">
        <v>143831</v>
      </c>
      <c r="R62" s="512"/>
      <c r="S62" s="512">
        <v>250142</v>
      </c>
      <c r="T62" s="512">
        <v>103895</v>
      </c>
      <c r="U62" s="512">
        <v>146247</v>
      </c>
    </row>
    <row r="63" spans="1:21" s="509" customFormat="1" ht="18.75" customHeight="1">
      <c r="A63" s="509" t="s">
        <v>278</v>
      </c>
      <c r="B63" s="510">
        <v>224506</v>
      </c>
      <c r="C63" s="510">
        <v>103100</v>
      </c>
      <c r="D63" s="510">
        <v>121406</v>
      </c>
      <c r="E63" s="510"/>
      <c r="F63" s="511">
        <v>232419</v>
      </c>
      <c r="G63" s="511">
        <v>105445</v>
      </c>
      <c r="H63" s="511">
        <v>126974</v>
      </c>
      <c r="I63" s="510"/>
      <c r="J63" s="512">
        <v>239145</v>
      </c>
      <c r="K63" s="512">
        <v>107135</v>
      </c>
      <c r="L63" s="512">
        <v>132010</v>
      </c>
      <c r="N63" s="509" t="s">
        <v>278</v>
      </c>
      <c r="O63" s="512">
        <v>248289</v>
      </c>
      <c r="P63" s="512">
        <v>109800</v>
      </c>
      <c r="Q63" s="512">
        <v>138489</v>
      </c>
      <c r="R63" s="512"/>
      <c r="S63" s="512">
        <v>254389</v>
      </c>
      <c r="T63" s="512">
        <v>110864</v>
      </c>
      <c r="U63" s="512">
        <v>143525</v>
      </c>
    </row>
    <row r="64" spans="1:21" s="509" customFormat="1" ht="18.75" customHeight="1">
      <c r="A64" s="509" t="s">
        <v>552</v>
      </c>
      <c r="B64" s="510">
        <v>208567</v>
      </c>
      <c r="C64" s="510">
        <v>99159</v>
      </c>
      <c r="D64" s="510">
        <v>109408</v>
      </c>
      <c r="E64" s="510"/>
      <c r="F64" s="511">
        <v>220092</v>
      </c>
      <c r="G64" s="511">
        <v>102576</v>
      </c>
      <c r="H64" s="511">
        <v>117516</v>
      </c>
      <c r="I64" s="510"/>
      <c r="J64" s="512">
        <v>231015</v>
      </c>
      <c r="K64" s="512">
        <v>105359</v>
      </c>
      <c r="L64" s="512">
        <v>125656</v>
      </c>
      <c r="N64" s="509" t="s">
        <v>552</v>
      </c>
      <c r="O64" s="512">
        <v>242287</v>
      </c>
      <c r="P64" s="512">
        <v>107916</v>
      </c>
      <c r="Q64" s="512">
        <v>134371</v>
      </c>
      <c r="R64" s="512"/>
      <c r="S64" s="512">
        <v>250723</v>
      </c>
      <c r="T64" s="512">
        <v>108653</v>
      </c>
      <c r="U64" s="512">
        <v>142070</v>
      </c>
    </row>
    <row r="65" spans="1:21" s="509" customFormat="1" ht="18.75" customHeight="1">
      <c r="A65" s="509" t="s">
        <v>208</v>
      </c>
      <c r="B65" s="510">
        <v>242444</v>
      </c>
      <c r="C65" s="510">
        <v>115969</v>
      </c>
      <c r="D65" s="510">
        <v>126475</v>
      </c>
      <c r="E65" s="510"/>
      <c r="F65" s="511">
        <v>259309</v>
      </c>
      <c r="G65" s="511">
        <v>122969</v>
      </c>
      <c r="H65" s="511">
        <v>136340</v>
      </c>
      <c r="I65" s="510"/>
      <c r="J65" s="512">
        <v>276060</v>
      </c>
      <c r="K65" s="512">
        <v>129778</v>
      </c>
      <c r="L65" s="512">
        <v>146282</v>
      </c>
      <c r="N65" s="509" t="s">
        <v>208</v>
      </c>
      <c r="O65" s="512">
        <v>291865</v>
      </c>
      <c r="P65" s="512">
        <v>136043</v>
      </c>
      <c r="Q65" s="512">
        <v>155822</v>
      </c>
      <c r="R65" s="512"/>
      <c r="S65" s="512">
        <v>304669</v>
      </c>
      <c r="T65" s="512">
        <v>140649</v>
      </c>
      <c r="U65" s="512">
        <v>164020</v>
      </c>
    </row>
    <row r="66" spans="1:21" s="509" customFormat="1" ht="18.75" customHeight="1">
      <c r="A66" s="509" t="s">
        <v>169</v>
      </c>
      <c r="B66" s="510">
        <v>552583</v>
      </c>
      <c r="C66" s="510">
        <v>261059</v>
      </c>
      <c r="D66" s="510">
        <v>291524</v>
      </c>
      <c r="E66" s="510"/>
      <c r="F66" s="511">
        <v>605796</v>
      </c>
      <c r="G66" s="511">
        <v>283469</v>
      </c>
      <c r="H66" s="511">
        <v>322327</v>
      </c>
      <c r="I66" s="510"/>
      <c r="J66" s="512">
        <v>660742</v>
      </c>
      <c r="K66" s="512">
        <v>306187</v>
      </c>
      <c r="L66" s="512">
        <v>354555</v>
      </c>
      <c r="N66" s="509" t="s">
        <v>169</v>
      </c>
      <c r="O66" s="512">
        <v>706858</v>
      </c>
      <c r="P66" s="512">
        <v>324393</v>
      </c>
      <c r="Q66" s="512">
        <v>382465</v>
      </c>
      <c r="R66" s="512"/>
      <c r="S66" s="512">
        <v>746519</v>
      </c>
      <c r="T66" s="512">
        <v>338861</v>
      </c>
      <c r="U66" s="512">
        <v>407658</v>
      </c>
    </row>
    <row r="67" spans="1:21" s="509" customFormat="1" ht="18.75" customHeight="1">
      <c r="A67" s="509" t="s">
        <v>170</v>
      </c>
      <c r="B67" s="510">
        <v>491313</v>
      </c>
      <c r="C67" s="510">
        <v>244255</v>
      </c>
      <c r="D67" s="510">
        <v>247058</v>
      </c>
      <c r="E67" s="510"/>
      <c r="F67" s="511">
        <v>554630</v>
      </c>
      <c r="G67" s="511">
        <v>275149</v>
      </c>
      <c r="H67" s="511">
        <v>279481</v>
      </c>
      <c r="I67" s="510"/>
      <c r="J67" s="512">
        <v>621921</v>
      </c>
      <c r="K67" s="512">
        <v>308048</v>
      </c>
      <c r="L67" s="512">
        <v>313873</v>
      </c>
      <c r="N67" s="509" t="s">
        <v>170</v>
      </c>
      <c r="O67" s="512">
        <v>674817</v>
      </c>
      <c r="P67" s="512">
        <v>333999</v>
      </c>
      <c r="Q67" s="512">
        <v>340818</v>
      </c>
      <c r="R67" s="512"/>
      <c r="S67" s="512">
        <v>722827</v>
      </c>
      <c r="T67" s="512">
        <v>357398</v>
      </c>
      <c r="U67" s="512">
        <v>365429</v>
      </c>
    </row>
    <row r="68" spans="1:21" s="509" customFormat="1" ht="18.75" customHeight="1">
      <c r="A68" s="509" t="s">
        <v>171</v>
      </c>
      <c r="B68" s="510">
        <v>426576</v>
      </c>
      <c r="C68" s="510">
        <v>205080</v>
      </c>
      <c r="D68" s="510">
        <v>221496</v>
      </c>
      <c r="E68" s="510"/>
      <c r="F68" s="511">
        <v>456547</v>
      </c>
      <c r="G68" s="511">
        <v>217438</v>
      </c>
      <c r="H68" s="511">
        <v>239109</v>
      </c>
      <c r="I68" s="510"/>
      <c r="J68" s="512">
        <v>486334</v>
      </c>
      <c r="K68" s="512">
        <v>229428</v>
      </c>
      <c r="L68" s="512">
        <v>256906</v>
      </c>
      <c r="N68" s="509" t="s">
        <v>171</v>
      </c>
      <c r="O68" s="512">
        <v>514332</v>
      </c>
      <c r="P68" s="512">
        <v>240343</v>
      </c>
      <c r="Q68" s="512">
        <v>273989</v>
      </c>
      <c r="R68" s="512"/>
      <c r="S68" s="512">
        <v>537038</v>
      </c>
      <c r="T68" s="512">
        <v>248276</v>
      </c>
      <c r="U68" s="512">
        <v>288762</v>
      </c>
    </row>
    <row r="69" spans="1:21" s="509" customFormat="1" ht="18.75" customHeight="1">
      <c r="A69" s="509" t="s">
        <v>291</v>
      </c>
      <c r="B69" s="510">
        <v>350804</v>
      </c>
      <c r="C69" s="510">
        <v>169421</v>
      </c>
      <c r="D69" s="510">
        <v>181383</v>
      </c>
      <c r="E69" s="510"/>
      <c r="F69" s="511">
        <v>387858</v>
      </c>
      <c r="G69" s="511">
        <v>187876</v>
      </c>
      <c r="H69" s="511">
        <v>199982</v>
      </c>
      <c r="I69" s="510"/>
      <c r="J69" s="512">
        <v>426673</v>
      </c>
      <c r="K69" s="512">
        <v>207480</v>
      </c>
      <c r="L69" s="512">
        <v>219193</v>
      </c>
      <c r="N69" s="509" t="s">
        <v>291</v>
      </c>
      <c r="O69" s="512">
        <v>465096</v>
      </c>
      <c r="P69" s="512">
        <v>227306</v>
      </c>
      <c r="Q69" s="512">
        <v>237790</v>
      </c>
      <c r="R69" s="512"/>
      <c r="S69" s="512">
        <v>500484</v>
      </c>
      <c r="T69" s="512">
        <v>245858</v>
      </c>
      <c r="U69" s="512">
        <v>254626</v>
      </c>
    </row>
    <row r="70" spans="1:21" s="509" customFormat="1" ht="18.75" customHeight="1">
      <c r="A70" s="509" t="s">
        <v>621</v>
      </c>
      <c r="B70" s="510">
        <v>261770</v>
      </c>
      <c r="C70" s="510">
        <v>126990</v>
      </c>
      <c r="D70" s="510">
        <v>134780</v>
      </c>
      <c r="E70" s="510"/>
      <c r="F70" s="511">
        <v>281758</v>
      </c>
      <c r="G70" s="511">
        <v>138298</v>
      </c>
      <c r="H70" s="511">
        <v>143460</v>
      </c>
      <c r="I70" s="510"/>
      <c r="J70" s="512">
        <v>302085</v>
      </c>
      <c r="K70" s="512">
        <v>150179</v>
      </c>
      <c r="L70" s="512">
        <v>151906</v>
      </c>
      <c r="N70" s="509" t="s">
        <v>621</v>
      </c>
      <c r="O70" s="512">
        <v>320983</v>
      </c>
      <c r="P70" s="512">
        <v>161832</v>
      </c>
      <c r="Q70" s="512">
        <v>159151</v>
      </c>
      <c r="R70" s="512"/>
      <c r="S70" s="512">
        <v>337052</v>
      </c>
      <c r="T70" s="512">
        <v>172379</v>
      </c>
      <c r="U70" s="512">
        <v>164673</v>
      </c>
    </row>
    <row r="71" spans="1:21" s="509" customFormat="1" ht="18.75" customHeight="1">
      <c r="A71" s="513" t="s">
        <v>289</v>
      </c>
      <c r="B71" s="514">
        <v>171304</v>
      </c>
      <c r="C71" s="514">
        <v>85537</v>
      </c>
      <c r="D71" s="514">
        <v>85767</v>
      </c>
      <c r="E71" s="514"/>
      <c r="F71" s="515">
        <v>186375</v>
      </c>
      <c r="G71" s="515">
        <v>93667</v>
      </c>
      <c r="H71" s="515">
        <v>92708</v>
      </c>
      <c r="I71" s="514"/>
      <c r="J71" s="516">
        <v>201913</v>
      </c>
      <c r="K71" s="516">
        <v>102242</v>
      </c>
      <c r="L71" s="516">
        <v>99671</v>
      </c>
      <c r="N71" s="513" t="s">
        <v>289</v>
      </c>
      <c r="O71" s="516">
        <v>215652</v>
      </c>
      <c r="P71" s="516">
        <v>110154</v>
      </c>
      <c r="Q71" s="516">
        <v>105498</v>
      </c>
      <c r="R71" s="516"/>
      <c r="S71" s="516">
        <v>227559</v>
      </c>
      <c r="T71" s="516">
        <v>117280</v>
      </c>
      <c r="U71" s="516">
        <v>110279</v>
      </c>
    </row>
    <row r="72" spans="1:21" ht="9" customHeight="1"/>
    <row r="73" spans="1:21" ht="18" customHeight="1">
      <c r="A73" s="930" t="s">
        <v>143</v>
      </c>
      <c r="B73" s="932">
        <v>2011</v>
      </c>
      <c r="C73" s="932"/>
      <c r="D73" s="932"/>
      <c r="E73" s="930"/>
      <c r="F73" s="929">
        <v>2016</v>
      </c>
      <c r="G73" s="929"/>
      <c r="H73" s="929"/>
      <c r="I73" s="930"/>
      <c r="J73" s="932">
        <v>2021</v>
      </c>
      <c r="K73" s="932"/>
      <c r="L73" s="932"/>
      <c r="M73" s="500"/>
      <c r="N73" s="930" t="s">
        <v>143</v>
      </c>
      <c r="O73" s="932">
        <v>2026</v>
      </c>
      <c r="P73" s="932"/>
      <c r="Q73" s="932"/>
      <c r="R73" s="930"/>
      <c r="S73" s="932">
        <v>2031</v>
      </c>
      <c r="T73" s="932"/>
      <c r="U73" s="932"/>
    </row>
    <row r="74" spans="1:21" ht="18.75" customHeight="1">
      <c r="A74" s="931"/>
      <c r="B74" s="501" t="s">
        <v>213</v>
      </c>
      <c r="C74" s="501" t="s">
        <v>615</v>
      </c>
      <c r="D74" s="501" t="s">
        <v>616</v>
      </c>
      <c r="E74" s="931"/>
      <c r="F74" s="491" t="s">
        <v>213</v>
      </c>
      <c r="G74" s="491" t="s">
        <v>615</v>
      </c>
      <c r="H74" s="491" t="s">
        <v>616</v>
      </c>
      <c r="I74" s="931"/>
      <c r="J74" s="501" t="s">
        <v>213</v>
      </c>
      <c r="K74" s="501" t="s">
        <v>615</v>
      </c>
      <c r="L74" s="501" t="s">
        <v>616</v>
      </c>
      <c r="M74" s="500"/>
      <c r="N74" s="931"/>
      <c r="O74" s="501" t="s">
        <v>213</v>
      </c>
      <c r="P74" s="501" t="s">
        <v>615</v>
      </c>
      <c r="Q74" s="501" t="s">
        <v>616</v>
      </c>
      <c r="R74" s="931"/>
      <c r="S74" s="501" t="s">
        <v>213</v>
      </c>
      <c r="T74" s="501" t="s">
        <v>615</v>
      </c>
      <c r="U74" s="501" t="s">
        <v>616</v>
      </c>
    </row>
    <row r="75" spans="1:21" s="509" customFormat="1" ht="18.75" customHeight="1">
      <c r="A75" s="509" t="s">
        <v>283</v>
      </c>
      <c r="B75" s="510">
        <v>36700</v>
      </c>
      <c r="C75" s="510">
        <v>18238</v>
      </c>
      <c r="D75" s="510">
        <v>18462</v>
      </c>
      <c r="E75" s="510"/>
      <c r="F75" s="511">
        <v>39832</v>
      </c>
      <c r="G75" s="511">
        <v>20066</v>
      </c>
      <c r="H75" s="511">
        <v>19766</v>
      </c>
      <c r="I75" s="510"/>
      <c r="J75" s="512">
        <v>43058</v>
      </c>
      <c r="K75" s="512">
        <v>22009</v>
      </c>
      <c r="L75" s="512">
        <v>21049</v>
      </c>
      <c r="N75" s="509" t="s">
        <v>283</v>
      </c>
      <c r="O75" s="512">
        <v>45955</v>
      </c>
      <c r="P75" s="512">
        <v>23862</v>
      </c>
      <c r="Q75" s="512">
        <v>22093</v>
      </c>
      <c r="R75" s="512"/>
      <c r="S75" s="512">
        <v>48477</v>
      </c>
      <c r="T75" s="512">
        <v>25577</v>
      </c>
      <c r="U75" s="512">
        <v>22900</v>
      </c>
    </row>
    <row r="76" spans="1:21" s="509" customFormat="1" ht="18.75" customHeight="1">
      <c r="A76" s="509" t="s">
        <v>286</v>
      </c>
      <c r="B76" s="510">
        <v>108921</v>
      </c>
      <c r="C76" s="510">
        <v>54898</v>
      </c>
      <c r="D76" s="510">
        <v>54023</v>
      </c>
      <c r="E76" s="510"/>
      <c r="F76" s="511">
        <v>117958</v>
      </c>
      <c r="G76" s="511">
        <v>59835</v>
      </c>
      <c r="H76" s="511">
        <v>58123</v>
      </c>
      <c r="I76" s="510"/>
      <c r="J76" s="512">
        <v>127214</v>
      </c>
      <c r="K76" s="512">
        <v>65007</v>
      </c>
      <c r="L76" s="512">
        <v>62207</v>
      </c>
      <c r="N76" s="509" t="s">
        <v>286</v>
      </c>
      <c r="O76" s="512">
        <v>135577</v>
      </c>
      <c r="P76" s="512">
        <v>69878</v>
      </c>
      <c r="Q76" s="512">
        <v>65699</v>
      </c>
      <c r="R76" s="512"/>
      <c r="S76" s="512">
        <v>142768</v>
      </c>
      <c r="T76" s="512">
        <v>74235</v>
      </c>
      <c r="U76" s="512">
        <v>68533</v>
      </c>
    </row>
    <row r="77" spans="1:21" s="509" customFormat="1" ht="19.5" customHeight="1">
      <c r="A77" s="509" t="s">
        <v>287</v>
      </c>
      <c r="B77" s="510">
        <v>136948</v>
      </c>
      <c r="C77" s="510">
        <v>68833</v>
      </c>
      <c r="D77" s="510">
        <v>68115</v>
      </c>
      <c r="E77" s="510"/>
      <c r="F77" s="511">
        <v>149371</v>
      </c>
      <c r="G77" s="511">
        <v>76137</v>
      </c>
      <c r="H77" s="511">
        <v>73234</v>
      </c>
      <c r="I77" s="510"/>
      <c r="J77" s="512">
        <v>162277</v>
      </c>
      <c r="K77" s="512">
        <v>83965</v>
      </c>
      <c r="L77" s="512">
        <v>78312</v>
      </c>
      <c r="N77" s="509" t="s">
        <v>287</v>
      </c>
      <c r="O77" s="512">
        <v>173642</v>
      </c>
      <c r="P77" s="512">
        <v>91311</v>
      </c>
      <c r="Q77" s="512">
        <v>82331</v>
      </c>
      <c r="R77" s="512"/>
      <c r="S77" s="512">
        <v>183639</v>
      </c>
      <c r="T77" s="512">
        <v>98156</v>
      </c>
      <c r="U77" s="512">
        <v>85483</v>
      </c>
    </row>
    <row r="78" spans="1:21" s="509" customFormat="1" ht="18.75" customHeight="1">
      <c r="A78" s="509" t="s">
        <v>284</v>
      </c>
      <c r="B78" s="510">
        <v>55286</v>
      </c>
      <c r="C78" s="510">
        <v>28025</v>
      </c>
      <c r="D78" s="510">
        <v>27261</v>
      </c>
      <c r="E78" s="510"/>
      <c r="F78" s="511">
        <v>60109</v>
      </c>
      <c r="G78" s="511">
        <v>30950</v>
      </c>
      <c r="H78" s="511">
        <v>29159</v>
      </c>
      <c r="I78" s="510"/>
      <c r="J78" s="512">
        <v>65102</v>
      </c>
      <c r="K78" s="512">
        <v>34072</v>
      </c>
      <c r="L78" s="512">
        <v>31030</v>
      </c>
      <c r="N78" s="509" t="s">
        <v>284</v>
      </c>
      <c r="O78" s="512">
        <v>69571</v>
      </c>
      <c r="P78" s="512">
        <v>37057</v>
      </c>
      <c r="Q78" s="512">
        <v>32514</v>
      </c>
      <c r="R78" s="512"/>
      <c r="S78" s="512">
        <v>73489</v>
      </c>
      <c r="T78" s="512">
        <v>39838</v>
      </c>
      <c r="U78" s="512">
        <v>33651</v>
      </c>
    </row>
    <row r="79" spans="1:21" s="509" customFormat="1" ht="18.75" customHeight="1">
      <c r="A79" s="509" t="s">
        <v>285</v>
      </c>
      <c r="B79" s="510">
        <v>50858</v>
      </c>
      <c r="C79" s="510">
        <v>25833</v>
      </c>
      <c r="D79" s="510">
        <v>25025</v>
      </c>
      <c r="E79" s="510"/>
      <c r="F79" s="511">
        <v>55261</v>
      </c>
      <c r="G79" s="511">
        <v>28254</v>
      </c>
      <c r="H79" s="511">
        <v>27007</v>
      </c>
      <c r="I79" s="510"/>
      <c r="J79" s="512">
        <v>59800</v>
      </c>
      <c r="K79" s="512">
        <v>30810</v>
      </c>
      <c r="L79" s="512">
        <v>28990</v>
      </c>
      <c r="N79" s="509" t="s">
        <v>285</v>
      </c>
      <c r="O79" s="512">
        <v>63841</v>
      </c>
      <c r="P79" s="512">
        <v>33181</v>
      </c>
      <c r="Q79" s="512">
        <v>30660</v>
      </c>
      <c r="R79" s="512"/>
      <c r="S79" s="512">
        <v>67340</v>
      </c>
      <c r="T79" s="512">
        <v>35315</v>
      </c>
      <c r="U79" s="512">
        <v>32025</v>
      </c>
    </row>
    <row r="80" spans="1:21" s="509" customFormat="1" ht="18.75" customHeight="1">
      <c r="A80" s="509" t="s">
        <v>293</v>
      </c>
      <c r="B80" s="510">
        <v>134912</v>
      </c>
      <c r="C80" s="510">
        <v>65806</v>
      </c>
      <c r="D80" s="510">
        <v>69106</v>
      </c>
      <c r="E80" s="510"/>
      <c r="F80" s="511">
        <v>146338</v>
      </c>
      <c r="G80" s="511">
        <v>71971</v>
      </c>
      <c r="H80" s="511">
        <v>74367</v>
      </c>
      <c r="I80" s="510"/>
      <c r="J80" s="512">
        <v>158078</v>
      </c>
      <c r="K80" s="512">
        <v>78472</v>
      </c>
      <c r="L80" s="512">
        <v>79606</v>
      </c>
      <c r="N80" s="509" t="s">
        <v>293</v>
      </c>
      <c r="O80" s="512">
        <v>168561</v>
      </c>
      <c r="P80" s="512">
        <v>84569</v>
      </c>
      <c r="Q80" s="512">
        <v>83992</v>
      </c>
      <c r="R80" s="512"/>
      <c r="S80" s="512">
        <v>177612</v>
      </c>
      <c r="T80" s="512">
        <v>90080</v>
      </c>
      <c r="U80" s="512">
        <v>87532</v>
      </c>
    </row>
    <row r="81" spans="1:21" s="509" customFormat="1" ht="18.75" customHeight="1">
      <c r="A81" s="509" t="s">
        <v>294</v>
      </c>
      <c r="B81" s="510">
        <v>195159</v>
      </c>
      <c r="C81" s="510">
        <v>92794</v>
      </c>
      <c r="D81" s="510">
        <v>102365</v>
      </c>
      <c r="E81" s="510"/>
      <c r="F81" s="511">
        <v>210122</v>
      </c>
      <c r="G81" s="511">
        <v>100711</v>
      </c>
      <c r="H81" s="511">
        <v>109411</v>
      </c>
      <c r="I81" s="510"/>
      <c r="J81" s="512">
        <v>225304</v>
      </c>
      <c r="K81" s="512">
        <v>108970</v>
      </c>
      <c r="L81" s="512">
        <v>116334</v>
      </c>
      <c r="N81" s="509" t="s">
        <v>294</v>
      </c>
      <c r="O81" s="512">
        <v>239314</v>
      </c>
      <c r="P81" s="512">
        <v>116949</v>
      </c>
      <c r="Q81" s="512">
        <v>122365</v>
      </c>
      <c r="R81" s="512"/>
      <c r="S81" s="512">
        <v>251166</v>
      </c>
      <c r="T81" s="512">
        <v>124055</v>
      </c>
      <c r="U81" s="512">
        <v>127111</v>
      </c>
    </row>
    <row r="82" spans="1:21" s="509" customFormat="1" ht="18.75" customHeight="1">
      <c r="A82" s="509" t="s">
        <v>622</v>
      </c>
      <c r="B82" s="510">
        <v>257477</v>
      </c>
      <c r="C82" s="510">
        <v>120008</v>
      </c>
      <c r="D82" s="510">
        <v>137469</v>
      </c>
      <c r="E82" s="510"/>
      <c r="F82" s="511">
        <v>274505</v>
      </c>
      <c r="G82" s="511">
        <v>129324</v>
      </c>
      <c r="H82" s="511">
        <v>145181</v>
      </c>
      <c r="I82" s="510"/>
      <c r="J82" s="512">
        <v>291468</v>
      </c>
      <c r="K82" s="512">
        <v>138948</v>
      </c>
      <c r="L82" s="512">
        <v>152520</v>
      </c>
      <c r="N82" s="509" t="s">
        <v>622</v>
      </c>
      <c r="O82" s="512">
        <v>308049</v>
      </c>
      <c r="P82" s="512">
        <v>148801</v>
      </c>
      <c r="Q82" s="512">
        <v>159248</v>
      </c>
      <c r="R82" s="512"/>
      <c r="S82" s="512">
        <v>321734</v>
      </c>
      <c r="T82" s="512">
        <v>157514</v>
      </c>
      <c r="U82" s="512">
        <v>164220</v>
      </c>
    </row>
    <row r="83" spans="1:21" s="509" customFormat="1" ht="18.75" customHeight="1">
      <c r="A83" s="509" t="s">
        <v>297</v>
      </c>
      <c r="B83" s="510">
        <v>211746</v>
      </c>
      <c r="C83" s="510">
        <v>97252</v>
      </c>
      <c r="D83" s="510">
        <v>114494</v>
      </c>
      <c r="E83" s="510"/>
      <c r="F83" s="511">
        <v>213619</v>
      </c>
      <c r="G83" s="511">
        <v>94837</v>
      </c>
      <c r="H83" s="511">
        <v>118782</v>
      </c>
      <c r="I83" s="510"/>
      <c r="J83" s="512">
        <v>213465</v>
      </c>
      <c r="K83" s="512">
        <v>91146</v>
      </c>
      <c r="L83" s="512">
        <v>122319</v>
      </c>
      <c r="N83" s="509" t="s">
        <v>297</v>
      </c>
      <c r="O83" s="512">
        <v>217832</v>
      </c>
      <c r="P83" s="512">
        <v>88899</v>
      </c>
      <c r="Q83" s="512">
        <v>128933</v>
      </c>
      <c r="R83" s="512"/>
      <c r="S83" s="512">
        <v>218884</v>
      </c>
      <c r="T83" s="512">
        <v>84542</v>
      </c>
      <c r="U83" s="512">
        <v>134342</v>
      </c>
    </row>
    <row r="84" spans="1:21" s="509" customFormat="1" ht="18.75" customHeight="1">
      <c r="A84" s="509" t="s">
        <v>300</v>
      </c>
      <c r="B84" s="510">
        <v>775709</v>
      </c>
      <c r="C84" s="510">
        <v>378417</v>
      </c>
      <c r="D84" s="510">
        <v>397292</v>
      </c>
      <c r="E84" s="510"/>
      <c r="F84" s="511">
        <v>870771</v>
      </c>
      <c r="G84" s="511">
        <v>422917</v>
      </c>
      <c r="H84" s="511">
        <v>447854</v>
      </c>
      <c r="I84" s="510"/>
      <c r="J84" s="512">
        <v>971320</v>
      </c>
      <c r="K84" s="512">
        <v>469848</v>
      </c>
      <c r="L84" s="512">
        <v>501472</v>
      </c>
      <c r="N84" s="509" t="s">
        <v>300</v>
      </c>
      <c r="O84" s="512">
        <v>1050982</v>
      </c>
      <c r="P84" s="512">
        <v>506649</v>
      </c>
      <c r="Q84" s="512">
        <v>544333</v>
      </c>
      <c r="R84" s="512"/>
      <c r="S84" s="512">
        <v>1122577</v>
      </c>
      <c r="T84" s="512">
        <v>539044</v>
      </c>
      <c r="U84" s="512">
        <v>583533</v>
      </c>
    </row>
    <row r="85" spans="1:21" s="509" customFormat="1" ht="18.75" customHeight="1">
      <c r="A85" s="509" t="s">
        <v>301</v>
      </c>
      <c r="B85" s="510">
        <v>451248</v>
      </c>
      <c r="C85" s="510">
        <v>216042</v>
      </c>
      <c r="D85" s="510">
        <v>235206</v>
      </c>
      <c r="E85" s="510"/>
      <c r="F85" s="511">
        <v>494553</v>
      </c>
      <c r="G85" s="511">
        <v>232715</v>
      </c>
      <c r="H85" s="511">
        <v>261838</v>
      </c>
      <c r="I85" s="510"/>
      <c r="J85" s="512">
        <v>539119</v>
      </c>
      <c r="K85" s="512">
        <v>249012</v>
      </c>
      <c r="L85" s="512">
        <v>290107</v>
      </c>
      <c r="N85" s="509" t="s">
        <v>301</v>
      </c>
      <c r="O85" s="512">
        <v>582034</v>
      </c>
      <c r="P85" s="512">
        <v>263513</v>
      </c>
      <c r="Q85" s="512">
        <v>318521</v>
      </c>
      <c r="R85" s="512"/>
      <c r="S85" s="512">
        <v>619897</v>
      </c>
      <c r="T85" s="512">
        <v>274274</v>
      </c>
      <c r="U85" s="512">
        <v>345623</v>
      </c>
    </row>
    <row r="86" spans="1:21" s="509" customFormat="1" ht="18.75" customHeight="1">
      <c r="A86" s="509" t="s">
        <v>299</v>
      </c>
      <c r="B86" s="510">
        <v>142094</v>
      </c>
      <c r="C86" s="510">
        <v>66556</v>
      </c>
      <c r="D86" s="510">
        <v>75538</v>
      </c>
      <c r="E86" s="510"/>
      <c r="F86" s="511">
        <v>151312</v>
      </c>
      <c r="G86" s="511">
        <v>70860</v>
      </c>
      <c r="H86" s="511">
        <v>80452</v>
      </c>
      <c r="I86" s="510"/>
      <c r="J86" s="512">
        <v>160426</v>
      </c>
      <c r="K86" s="512">
        <v>75167</v>
      </c>
      <c r="L86" s="512">
        <v>85259</v>
      </c>
      <c r="N86" s="509" t="s">
        <v>299</v>
      </c>
      <c r="O86" s="512">
        <v>168622</v>
      </c>
      <c r="P86" s="512">
        <v>79132</v>
      </c>
      <c r="Q86" s="512">
        <v>89490</v>
      </c>
      <c r="R86" s="512"/>
      <c r="S86" s="512">
        <v>175060</v>
      </c>
      <c r="T86" s="512">
        <v>82275</v>
      </c>
      <c r="U86" s="512">
        <v>92785</v>
      </c>
    </row>
    <row r="87" spans="1:21" s="509" customFormat="1" ht="18.75" customHeight="1">
      <c r="A87" s="509" t="s">
        <v>298</v>
      </c>
      <c r="B87" s="510">
        <v>250898</v>
      </c>
      <c r="C87" s="510">
        <v>117407</v>
      </c>
      <c r="D87" s="510">
        <v>133491</v>
      </c>
      <c r="E87" s="510"/>
      <c r="F87" s="511">
        <v>260015</v>
      </c>
      <c r="G87" s="511">
        <v>121427</v>
      </c>
      <c r="H87" s="511">
        <v>138588</v>
      </c>
      <c r="I87" s="510"/>
      <c r="J87" s="512">
        <v>267932</v>
      </c>
      <c r="K87" s="512">
        <v>124947</v>
      </c>
      <c r="L87" s="512">
        <v>142985</v>
      </c>
      <c r="N87" s="509" t="s">
        <v>298</v>
      </c>
      <c r="O87" s="512">
        <v>278614</v>
      </c>
      <c r="P87" s="512">
        <v>129861</v>
      </c>
      <c r="Q87" s="512">
        <v>148753</v>
      </c>
      <c r="R87" s="512"/>
      <c r="S87" s="512">
        <v>286041</v>
      </c>
      <c r="T87" s="512">
        <v>133214</v>
      </c>
      <c r="U87" s="512">
        <v>152827</v>
      </c>
    </row>
    <row r="88" spans="1:21" s="509" customFormat="1" ht="18.75" customHeight="1">
      <c r="A88" s="513" t="s">
        <v>295</v>
      </c>
      <c r="B88" s="514">
        <v>133274</v>
      </c>
      <c r="C88" s="514">
        <v>63605</v>
      </c>
      <c r="D88" s="514">
        <v>69669</v>
      </c>
      <c r="E88" s="514"/>
      <c r="F88" s="515">
        <v>139712</v>
      </c>
      <c r="G88" s="515">
        <v>66818</v>
      </c>
      <c r="H88" s="515">
        <v>72894</v>
      </c>
      <c r="I88" s="514"/>
      <c r="J88" s="516">
        <v>145761</v>
      </c>
      <c r="K88" s="516">
        <v>69914</v>
      </c>
      <c r="L88" s="516">
        <v>75847</v>
      </c>
      <c r="N88" s="513" t="s">
        <v>295</v>
      </c>
      <c r="O88" s="516">
        <v>152622</v>
      </c>
      <c r="P88" s="516">
        <v>73503</v>
      </c>
      <c r="Q88" s="516">
        <v>79119</v>
      </c>
      <c r="R88" s="516"/>
      <c r="S88" s="516">
        <v>157838</v>
      </c>
      <c r="T88" s="516">
        <v>76331</v>
      </c>
      <c r="U88" s="516">
        <v>81507</v>
      </c>
    </row>
    <row r="90" spans="1:21">
      <c r="A90" s="490" t="s">
        <v>617</v>
      </c>
    </row>
  </sheetData>
  <mergeCells count="40">
    <mergeCell ref="N3:N4"/>
    <mergeCell ref="O3:Q3"/>
    <mergeCell ref="R3:R4"/>
    <mergeCell ref="S3:U3"/>
    <mergeCell ref="A26:A27"/>
    <mergeCell ref="B26:D26"/>
    <mergeCell ref="E26:E27"/>
    <mergeCell ref="F26:H26"/>
    <mergeCell ref="I26:I27"/>
    <mergeCell ref="J26:L26"/>
    <mergeCell ref="A3:A4"/>
    <mergeCell ref="B3:D3"/>
    <mergeCell ref="E3:E4"/>
    <mergeCell ref="F3:H3"/>
    <mergeCell ref="I3:I4"/>
    <mergeCell ref="J3:L3"/>
    <mergeCell ref="A50:A51"/>
    <mergeCell ref="B50:D50"/>
    <mergeCell ref="E50:E51"/>
    <mergeCell ref="F50:H50"/>
    <mergeCell ref="I50:I51"/>
    <mergeCell ref="J73:L73"/>
    <mergeCell ref="N26:N27"/>
    <mergeCell ref="O26:Q26"/>
    <mergeCell ref="R26:R27"/>
    <mergeCell ref="S26:U26"/>
    <mergeCell ref="J50:L50"/>
    <mergeCell ref="N73:N74"/>
    <mergeCell ref="O73:Q73"/>
    <mergeCell ref="R73:R74"/>
    <mergeCell ref="S73:U73"/>
    <mergeCell ref="N50:N51"/>
    <mergeCell ref="O50:Q50"/>
    <mergeCell ref="R50:R51"/>
    <mergeCell ref="S50:U50"/>
    <mergeCell ref="A73:A74"/>
    <mergeCell ref="B73:D73"/>
    <mergeCell ref="E73:E74"/>
    <mergeCell ref="F73:H73"/>
    <mergeCell ref="I73:I74"/>
  </mergeCells>
  <printOptions horizontalCentered="1" verticalCentered="1"/>
  <pageMargins left="0.75" right="0.75" top="1" bottom="1" header="0.5" footer="0.5"/>
  <pageSetup paperSize="9" pageOrder="overThenDown" orientation="landscape" r:id="rId1"/>
  <headerFooter alignWithMargins="0"/>
  <rowBreaks count="3" manualBreakCount="3">
    <brk id="24" max="16383" man="1"/>
    <brk id="48" max="16383" man="1"/>
    <brk id="71" max="16383" man="1"/>
  </rowBreaks>
</worksheet>
</file>

<file path=xl/worksheets/sheet36.xml><?xml version="1.0" encoding="utf-8"?>
<worksheet xmlns="http://schemas.openxmlformats.org/spreadsheetml/2006/main" xmlns:r="http://schemas.openxmlformats.org/officeDocument/2006/relationships">
  <dimension ref="A1:R31"/>
  <sheetViews>
    <sheetView topLeftCell="B2" workbookViewId="0">
      <selection activeCell="C21" sqref="C21"/>
    </sheetView>
  </sheetViews>
  <sheetFormatPr defaultRowHeight="15"/>
  <cols>
    <col min="1" max="1" width="25.21875" style="188" bestFit="1" customWidth="1"/>
    <col min="2" max="4" width="6.88671875" style="188" bestFit="1" customWidth="1"/>
    <col min="5" max="5" width="6.33203125" style="188" customWidth="1"/>
    <col min="6" max="6" width="6.21875" style="188" customWidth="1"/>
    <col min="7" max="7" width="6.44140625" style="188" customWidth="1"/>
    <col min="8" max="9" width="6" style="188" customWidth="1"/>
    <col min="10" max="10" width="6.44140625" style="188" customWidth="1"/>
    <col min="11" max="11" width="7" style="188" customWidth="1"/>
    <col min="12" max="14" width="7.109375" style="188" bestFit="1" customWidth="1"/>
    <col min="15" max="15" width="7.77734375" style="188" bestFit="1" customWidth="1"/>
    <col min="16" max="16" width="9" style="188" bestFit="1" customWidth="1"/>
    <col min="17" max="17" width="8.88671875" style="188"/>
    <col min="18" max="18" width="8.88671875" style="353"/>
    <col min="19" max="16384" width="8.88671875" style="188"/>
  </cols>
  <sheetData>
    <row r="1" spans="1:18" ht="16.5" customHeight="1">
      <c r="A1" s="933" t="s">
        <v>624</v>
      </c>
      <c r="B1" s="933"/>
      <c r="C1" s="933"/>
      <c r="D1" s="933"/>
      <c r="E1" s="933"/>
      <c r="F1" s="933"/>
      <c r="G1" s="933"/>
      <c r="H1" s="933"/>
      <c r="I1" s="933"/>
      <c r="J1" s="933"/>
      <c r="K1" s="933"/>
      <c r="L1" s="933"/>
      <c r="M1" s="933"/>
      <c r="N1" s="933"/>
      <c r="O1" s="933"/>
    </row>
    <row r="2" spans="1:18">
      <c r="A2" s="517"/>
      <c r="B2" s="517"/>
      <c r="C2" s="517"/>
      <c r="D2" s="517"/>
      <c r="E2" s="517"/>
      <c r="F2" s="517"/>
      <c r="G2" s="517"/>
      <c r="H2" s="517"/>
      <c r="I2" s="517"/>
      <c r="J2" s="517"/>
    </row>
    <row r="3" spans="1:18">
      <c r="A3" s="518" t="s">
        <v>625</v>
      </c>
      <c r="B3" s="519"/>
      <c r="C3" s="519"/>
      <c r="D3" s="519"/>
      <c r="E3" s="519"/>
      <c r="F3" s="519"/>
      <c r="G3" s="519"/>
      <c r="H3" s="519"/>
      <c r="I3" s="519"/>
      <c r="J3" s="329"/>
      <c r="K3" s="519" t="s">
        <v>372</v>
      </c>
      <c r="L3" s="329"/>
      <c r="M3" s="329"/>
      <c r="N3" s="329"/>
      <c r="O3" s="329"/>
      <c r="P3" s="329"/>
    </row>
    <row r="4" spans="1:18">
      <c r="A4" s="520" t="s">
        <v>230</v>
      </c>
      <c r="B4" s="521" t="s">
        <v>626</v>
      </c>
      <c r="C4" s="521" t="s">
        <v>627</v>
      </c>
      <c r="D4" s="521" t="s">
        <v>628</v>
      </c>
      <c r="E4" s="521" t="s">
        <v>629</v>
      </c>
      <c r="F4" s="521" t="s">
        <v>630</v>
      </c>
      <c r="G4" s="521" t="s">
        <v>631</v>
      </c>
      <c r="H4" s="521" t="s">
        <v>314</v>
      </c>
      <c r="I4" s="521" t="s">
        <v>92</v>
      </c>
      <c r="J4" s="521" t="s">
        <v>93</v>
      </c>
      <c r="K4" s="521" t="s">
        <v>94</v>
      </c>
      <c r="L4" s="521" t="s">
        <v>95</v>
      </c>
      <c r="M4" s="521" t="s">
        <v>96</v>
      </c>
      <c r="N4" s="521" t="s">
        <v>97</v>
      </c>
      <c r="O4" s="521" t="s">
        <v>98</v>
      </c>
      <c r="P4" s="521" t="s">
        <v>99</v>
      </c>
      <c r="Q4" s="521" t="s">
        <v>100</v>
      </c>
      <c r="R4" s="522" t="s">
        <v>116</v>
      </c>
    </row>
    <row r="5" spans="1:18">
      <c r="A5" s="523" t="s">
        <v>632</v>
      </c>
      <c r="B5" s="524">
        <v>17697</v>
      </c>
      <c r="C5" s="524">
        <v>34449</v>
      </c>
      <c r="D5" s="524">
        <v>7428</v>
      </c>
      <c r="E5" s="524">
        <v>10043</v>
      </c>
      <c r="F5" s="524">
        <v>1960</v>
      </c>
      <c r="G5" s="524">
        <v>14985</v>
      </c>
      <c r="H5" s="524">
        <v>2500</v>
      </c>
      <c r="I5" s="524">
        <v>5935</v>
      </c>
      <c r="J5" s="524">
        <v>5048.9031000000004</v>
      </c>
      <c r="K5" s="524">
        <v>85190.964999999997</v>
      </c>
      <c r="L5" s="524">
        <v>97956.514999999999</v>
      </c>
      <c r="M5" s="524">
        <v>108553</v>
      </c>
      <c r="N5" s="524">
        <v>145622</v>
      </c>
      <c r="O5" s="524">
        <v>190163</v>
      </c>
      <c r="P5" s="525">
        <f>[5]tab8.2!K98</f>
        <v>213062.8</v>
      </c>
      <c r="Q5" s="526">
        <v>205424.85</v>
      </c>
      <c r="R5" s="527">
        <v>235304</v>
      </c>
    </row>
    <row r="6" spans="1:18">
      <c r="A6" s="523" t="s">
        <v>633</v>
      </c>
      <c r="B6" s="524">
        <v>20645</v>
      </c>
      <c r="C6" s="524">
        <v>33331</v>
      </c>
      <c r="D6" s="524">
        <v>11377</v>
      </c>
      <c r="E6" s="524">
        <v>19436</v>
      </c>
      <c r="F6" s="524">
        <v>10857</v>
      </c>
      <c r="G6" s="524">
        <v>7437</v>
      </c>
      <c r="H6" s="524">
        <v>1990</v>
      </c>
      <c r="I6" s="528" t="s">
        <v>634</v>
      </c>
      <c r="J6" s="524">
        <v>2523.1129999999998</v>
      </c>
      <c r="K6" s="524">
        <v>22001.4</v>
      </c>
      <c r="L6" s="524">
        <v>43146.06</v>
      </c>
      <c r="M6" s="524">
        <v>65722</v>
      </c>
      <c r="N6" s="524">
        <v>81520</v>
      </c>
      <c r="O6" s="524">
        <v>101797</v>
      </c>
      <c r="P6" s="525">
        <f>[5]tab8.2!L98</f>
        <v>107121.14599999999</v>
      </c>
      <c r="Q6" s="526">
        <v>114801.55</v>
      </c>
      <c r="R6" s="527">
        <v>105619.17</v>
      </c>
    </row>
    <row r="7" spans="1:18">
      <c r="A7" s="523" t="s">
        <v>635</v>
      </c>
      <c r="B7" s="528" t="s">
        <v>634</v>
      </c>
      <c r="C7" s="528" t="s">
        <v>634</v>
      </c>
      <c r="D7" s="528" t="s">
        <v>634</v>
      </c>
      <c r="E7" s="528" t="s">
        <v>634</v>
      </c>
      <c r="F7" s="528" t="s">
        <v>634</v>
      </c>
      <c r="G7" s="524">
        <v>2747</v>
      </c>
      <c r="H7" s="524">
        <v>2156</v>
      </c>
      <c r="I7" s="524">
        <v>1198</v>
      </c>
      <c r="J7" s="524">
        <v>2521.1350000000002</v>
      </c>
      <c r="K7" s="529" t="s">
        <v>636</v>
      </c>
      <c r="L7" s="525"/>
      <c r="M7" s="525"/>
      <c r="N7" s="525"/>
      <c r="O7" s="524"/>
      <c r="P7" s="525"/>
      <c r="Q7" s="526"/>
      <c r="R7" s="530"/>
    </row>
    <row r="8" spans="1:18">
      <c r="A8" s="523" t="s">
        <v>637</v>
      </c>
      <c r="B8" s="524">
        <v>1016</v>
      </c>
      <c r="C8" s="524">
        <v>2966</v>
      </c>
      <c r="D8" s="524">
        <v>1688</v>
      </c>
      <c r="E8" s="524">
        <v>2332</v>
      </c>
      <c r="F8" s="524">
        <v>478</v>
      </c>
      <c r="G8" s="528" t="s">
        <v>634</v>
      </c>
      <c r="H8" s="528" t="s">
        <v>634</v>
      </c>
      <c r="I8" s="528" t="s">
        <v>634</v>
      </c>
      <c r="J8" s="524">
        <v>235.68020000000001</v>
      </c>
      <c r="K8" s="525">
        <v>2820.636</v>
      </c>
      <c r="L8" s="525">
        <v>3710.91</v>
      </c>
      <c r="M8" s="525">
        <v>2688</v>
      </c>
      <c r="N8" s="525">
        <v>5046</v>
      </c>
      <c r="O8" s="524">
        <v>6716</v>
      </c>
      <c r="P8" s="525">
        <f>[5]tab8.2!M98</f>
        <v>7336.1999999999989</v>
      </c>
      <c r="Q8" s="526">
        <v>7990.5</v>
      </c>
      <c r="R8" s="527">
        <v>7811.1</v>
      </c>
    </row>
    <row r="9" spans="1:18">
      <c r="A9" s="523" t="s">
        <v>638</v>
      </c>
      <c r="B9" s="531" t="s">
        <v>634</v>
      </c>
      <c r="C9" s="531" t="s">
        <v>634</v>
      </c>
      <c r="D9" s="531" t="s">
        <v>634</v>
      </c>
      <c r="E9" s="531" t="s">
        <v>634</v>
      </c>
      <c r="F9" s="531" t="s">
        <v>634</v>
      </c>
      <c r="G9" s="531" t="s">
        <v>634</v>
      </c>
      <c r="H9" s="531" t="s">
        <v>634</v>
      </c>
      <c r="I9" s="531" t="s">
        <v>634</v>
      </c>
      <c r="J9" s="531" t="s">
        <v>634</v>
      </c>
      <c r="K9" s="531" t="s">
        <v>634</v>
      </c>
      <c r="L9" s="532"/>
      <c r="M9" s="532"/>
      <c r="N9" s="532"/>
      <c r="O9" s="533"/>
      <c r="P9" s="532"/>
      <c r="Q9" s="534"/>
      <c r="R9" s="530"/>
    </row>
    <row r="10" spans="1:18">
      <c r="A10" s="523" t="s">
        <v>639</v>
      </c>
      <c r="B10" s="531" t="s">
        <v>634</v>
      </c>
      <c r="C10" s="531" t="s">
        <v>634</v>
      </c>
      <c r="D10" s="531" t="s">
        <v>634</v>
      </c>
      <c r="E10" s="531" t="s">
        <v>634</v>
      </c>
      <c r="F10" s="531" t="s">
        <v>634</v>
      </c>
      <c r="G10" s="531" t="s">
        <v>634</v>
      </c>
      <c r="H10" s="531" t="s">
        <v>634</v>
      </c>
      <c r="I10" s="531" t="s">
        <v>634</v>
      </c>
      <c r="J10" s="531" t="s">
        <v>634</v>
      </c>
      <c r="K10" s="531" t="s">
        <v>634</v>
      </c>
      <c r="L10" s="532"/>
      <c r="M10" s="532"/>
      <c r="N10" s="532"/>
      <c r="O10" s="533"/>
      <c r="P10" s="532"/>
      <c r="Q10" s="534"/>
      <c r="R10" s="530"/>
    </row>
    <row r="11" spans="1:18">
      <c r="A11" s="535" t="s">
        <v>228</v>
      </c>
      <c r="B11" s="536" t="s">
        <v>634</v>
      </c>
      <c r="C11" s="536" t="s">
        <v>634</v>
      </c>
      <c r="D11" s="536" t="s">
        <v>634</v>
      </c>
      <c r="E11" s="536" t="s">
        <v>634</v>
      </c>
      <c r="F11" s="536" t="s">
        <v>634</v>
      </c>
      <c r="G11" s="536" t="s">
        <v>634</v>
      </c>
      <c r="H11" s="536" t="s">
        <v>634</v>
      </c>
      <c r="I11" s="536" t="s">
        <v>634</v>
      </c>
      <c r="J11" s="537" t="s">
        <v>634</v>
      </c>
      <c r="K11" s="537" t="s">
        <v>634</v>
      </c>
      <c r="L11" s="538"/>
      <c r="M11" s="538"/>
      <c r="N11" s="538"/>
      <c r="O11" s="424"/>
      <c r="P11" s="538"/>
      <c r="Q11" s="534"/>
      <c r="R11" s="530"/>
    </row>
    <row r="12" spans="1:18">
      <c r="A12" s="539" t="s">
        <v>640</v>
      </c>
      <c r="B12" s="524">
        <v>39358</v>
      </c>
      <c r="C12" s="524">
        <v>0</v>
      </c>
      <c r="D12" s="524">
        <v>20493</v>
      </c>
      <c r="E12" s="524">
        <v>31811</v>
      </c>
      <c r="F12" s="524">
        <v>13295</v>
      </c>
      <c r="G12" s="524">
        <v>25169</v>
      </c>
      <c r="H12" s="524">
        <v>6646</v>
      </c>
      <c r="I12" s="524">
        <v>7133</v>
      </c>
      <c r="J12" s="524">
        <v>10328.831300000002</v>
      </c>
      <c r="K12" s="524">
        <v>110013.001</v>
      </c>
      <c r="L12" s="524">
        <f>SUM(L5:L11)</f>
        <v>144813.48500000002</v>
      </c>
      <c r="M12" s="524">
        <v>176963</v>
      </c>
      <c r="N12" s="524">
        <v>232189</v>
      </c>
      <c r="O12" s="524">
        <v>298677</v>
      </c>
      <c r="P12" s="524">
        <f>[5]tab8.2!N98</f>
        <v>327520.14600000001</v>
      </c>
      <c r="Q12" s="540">
        <f>SUM(Q5:Q8)</f>
        <v>328216.90000000002</v>
      </c>
      <c r="R12" s="541">
        <f>SUM(R5:R8)</f>
        <v>348734.26999999996</v>
      </c>
    </row>
    <row r="13" spans="1:18">
      <c r="A13" s="523" t="s">
        <v>641</v>
      </c>
      <c r="B13" s="524">
        <v>101408</v>
      </c>
      <c r="C13" s="524">
        <v>103636</v>
      </c>
      <c r="D13" s="524">
        <v>118265</v>
      </c>
      <c r="E13" s="524">
        <v>90895</v>
      </c>
      <c r="F13" s="524">
        <v>78258</v>
      </c>
      <c r="G13" s="524">
        <v>65679</v>
      </c>
      <c r="H13" s="524">
        <v>47107</v>
      </c>
      <c r="I13" s="524">
        <v>5677</v>
      </c>
      <c r="J13" s="542" t="s">
        <v>642</v>
      </c>
      <c r="K13" s="543" t="s">
        <v>642</v>
      </c>
      <c r="L13" s="543" t="s">
        <v>642</v>
      </c>
      <c r="M13" s="543" t="s">
        <v>642</v>
      </c>
      <c r="N13" s="543" t="s">
        <v>642</v>
      </c>
      <c r="O13" s="544" t="s">
        <v>642</v>
      </c>
      <c r="P13" s="544" t="s">
        <v>642</v>
      </c>
      <c r="Q13" s="545" t="s">
        <v>642</v>
      </c>
      <c r="R13" s="546" t="s">
        <v>642</v>
      </c>
    </row>
    <row r="14" spans="1:18" ht="15" customHeight="1">
      <c r="A14" s="547" t="s">
        <v>643</v>
      </c>
      <c r="B14" s="548"/>
      <c r="C14" s="548"/>
      <c r="D14" s="548"/>
      <c r="E14" s="548"/>
      <c r="F14" s="548"/>
      <c r="G14" s="548"/>
      <c r="H14" s="548"/>
      <c r="I14" s="548"/>
      <c r="J14" s="548"/>
      <c r="K14" s="549"/>
      <c r="L14" s="549"/>
      <c r="M14" s="549"/>
      <c r="N14" s="549"/>
      <c r="O14" s="550"/>
      <c r="P14" s="549"/>
      <c r="Q14" s="549"/>
      <c r="R14" s="580"/>
    </row>
    <row r="15" spans="1:18">
      <c r="A15" s="535"/>
      <c r="B15" s="551"/>
      <c r="C15" s="552"/>
      <c r="D15" s="552"/>
      <c r="E15" s="551"/>
      <c r="F15" s="551"/>
      <c r="G15" s="552"/>
      <c r="H15" s="552"/>
      <c r="I15" s="552"/>
      <c r="J15" s="551"/>
      <c r="K15" s="199"/>
      <c r="L15" s="199"/>
      <c r="M15" s="199"/>
      <c r="N15" s="199"/>
      <c r="O15" s="199"/>
      <c r="P15" s="199"/>
      <c r="Q15" s="579"/>
      <c r="R15" s="579"/>
    </row>
    <row r="16" spans="1:18">
      <c r="A16" s="535"/>
      <c r="B16" s="551"/>
      <c r="C16" s="551"/>
      <c r="D16" s="551"/>
      <c r="E16" s="551"/>
      <c r="F16" s="551"/>
      <c r="G16" s="551"/>
      <c r="H16" s="551"/>
      <c r="I16" s="551"/>
      <c r="J16" s="551"/>
      <c r="K16" s="199"/>
      <c r="L16" s="199"/>
      <c r="M16" s="199"/>
      <c r="N16" s="199"/>
      <c r="O16" s="199"/>
      <c r="P16" s="199"/>
      <c r="Q16" s="577"/>
      <c r="R16" s="578"/>
    </row>
    <row r="17" spans="1:18">
      <c r="A17" s="518" t="s">
        <v>644</v>
      </c>
      <c r="B17" s="551"/>
      <c r="C17" s="551"/>
      <c r="D17" s="551"/>
      <c r="E17" s="551"/>
      <c r="F17" s="551"/>
      <c r="G17" s="551"/>
      <c r="H17" s="551"/>
      <c r="I17" s="199"/>
      <c r="J17" s="199"/>
      <c r="K17" s="551" t="s">
        <v>372</v>
      </c>
      <c r="L17" s="199"/>
      <c r="M17" s="199"/>
      <c r="N17" s="199"/>
      <c r="O17" s="199"/>
      <c r="P17" s="199"/>
      <c r="Q17" s="579"/>
      <c r="R17" s="578"/>
    </row>
    <row r="18" spans="1:18">
      <c r="A18" s="520" t="s">
        <v>230</v>
      </c>
      <c r="B18" s="521" t="s">
        <v>626</v>
      </c>
      <c r="C18" s="521" t="s">
        <v>627</v>
      </c>
      <c r="D18" s="521" t="s">
        <v>628</v>
      </c>
      <c r="E18" s="553" t="s">
        <v>629</v>
      </c>
      <c r="F18" s="553" t="s">
        <v>630</v>
      </c>
      <c r="G18" s="521" t="s">
        <v>631</v>
      </c>
      <c r="H18" s="521" t="s">
        <v>314</v>
      </c>
      <c r="I18" s="521" t="s">
        <v>92</v>
      </c>
      <c r="J18" s="553" t="s">
        <v>93</v>
      </c>
      <c r="K18" s="521" t="s">
        <v>94</v>
      </c>
      <c r="L18" s="521" t="s">
        <v>95</v>
      </c>
      <c r="M18" s="521" t="s">
        <v>96</v>
      </c>
      <c r="N18" s="521" t="s">
        <v>97</v>
      </c>
      <c r="O18" s="521" t="s">
        <v>98</v>
      </c>
      <c r="P18" s="521" t="s">
        <v>99</v>
      </c>
      <c r="Q18" s="521" t="s">
        <v>100</v>
      </c>
      <c r="R18" s="554" t="s">
        <v>116</v>
      </c>
    </row>
    <row r="19" spans="1:18">
      <c r="A19" s="535" t="s">
        <v>123</v>
      </c>
      <c r="B19" s="524">
        <v>104</v>
      </c>
      <c r="C19" s="524">
        <v>353</v>
      </c>
      <c r="D19" s="524">
        <v>503.72</v>
      </c>
      <c r="E19" s="524">
        <v>546</v>
      </c>
      <c r="F19" s="524">
        <v>643.678</v>
      </c>
      <c r="G19" s="524">
        <v>661.17</v>
      </c>
      <c r="H19" s="524">
        <v>896.63599999999997</v>
      </c>
      <c r="I19" s="524">
        <v>931.14700000000005</v>
      </c>
      <c r="J19" s="524">
        <v>958.96900000000005</v>
      </c>
      <c r="K19" s="525">
        <v>1209.0409999999999</v>
      </c>
      <c r="L19" s="525">
        <v>1200.4640000000002</v>
      </c>
      <c r="M19" s="525">
        <v>770.12900000000002</v>
      </c>
      <c r="N19" s="525">
        <v>2079.596</v>
      </c>
      <c r="O19" s="525">
        <v>3714.3249999999998</v>
      </c>
      <c r="P19" s="525">
        <v>4051</v>
      </c>
      <c r="Q19" s="526">
        <v>1730.903</v>
      </c>
      <c r="R19" s="546" t="s">
        <v>642</v>
      </c>
    </row>
    <row r="20" spans="1:18">
      <c r="A20" s="535" t="s">
        <v>125</v>
      </c>
      <c r="B20" s="524">
        <v>2601</v>
      </c>
      <c r="C20" s="524">
        <v>1680</v>
      </c>
      <c r="D20" s="524">
        <v>1665.76</v>
      </c>
      <c r="E20" s="524">
        <v>1205</v>
      </c>
      <c r="F20" s="524">
        <v>2859.241</v>
      </c>
      <c r="G20" s="524">
        <v>2450.6999999999998</v>
      </c>
      <c r="H20" s="524">
        <v>2882.9490000000001</v>
      </c>
      <c r="I20" s="524">
        <v>2989.7849999999999</v>
      </c>
      <c r="J20" s="524">
        <v>3554.5819999999999</v>
      </c>
      <c r="K20" s="525">
        <v>2981.3589999999999</v>
      </c>
      <c r="L20" s="525">
        <v>2181.9320000000002</v>
      </c>
      <c r="M20" s="525">
        <v>2944.6849999999999</v>
      </c>
      <c r="N20" s="525">
        <v>5111.5510000000004</v>
      </c>
      <c r="O20" s="525">
        <v>5818.5010000000002</v>
      </c>
      <c r="P20" s="525">
        <v>5104</v>
      </c>
      <c r="Q20" s="526">
        <v>5028.232</v>
      </c>
      <c r="R20" s="546" t="s">
        <v>642</v>
      </c>
    </row>
    <row r="21" spans="1:18">
      <c r="A21" s="535" t="s">
        <v>104</v>
      </c>
      <c r="B21" s="524">
        <v>52</v>
      </c>
      <c r="C21" s="524">
        <v>20</v>
      </c>
      <c r="D21" s="524">
        <v>19.86</v>
      </c>
      <c r="E21" s="524">
        <v>2.11</v>
      </c>
      <c r="F21" s="524">
        <v>10.691000000000001</v>
      </c>
      <c r="G21" s="524">
        <v>5.81</v>
      </c>
      <c r="H21" s="524">
        <v>7.1820000000000004</v>
      </c>
      <c r="I21" s="524">
        <v>0.25</v>
      </c>
      <c r="J21" s="524">
        <v>0.05</v>
      </c>
      <c r="K21" s="525">
        <v>0.84</v>
      </c>
      <c r="L21" s="524">
        <v>0</v>
      </c>
      <c r="M21" s="525">
        <v>0.30499999999999999</v>
      </c>
      <c r="N21" s="525"/>
      <c r="O21" s="525">
        <v>0</v>
      </c>
      <c r="P21" s="525">
        <v>315</v>
      </c>
      <c r="Q21" s="526">
        <v>193.36500000000001</v>
      </c>
      <c r="R21" s="546" t="s">
        <v>642</v>
      </c>
    </row>
    <row r="22" spans="1:18">
      <c r="A22" s="535" t="s">
        <v>645</v>
      </c>
      <c r="B22" s="524">
        <v>36</v>
      </c>
      <c r="C22" s="524">
        <v>2.2999999999999998</v>
      </c>
      <c r="D22" s="524">
        <v>1.48</v>
      </c>
      <c r="E22" s="524">
        <v>1.19</v>
      </c>
      <c r="F22" s="524">
        <v>2.7690000000000001</v>
      </c>
      <c r="G22" s="524">
        <v>8.3800000000000008</v>
      </c>
      <c r="H22" s="524">
        <v>14.766</v>
      </c>
      <c r="I22" s="524">
        <v>5.0529999999999999</v>
      </c>
      <c r="J22" s="524">
        <v>6.7489999999999997</v>
      </c>
      <c r="K22" s="525">
        <v>2.2530000000000001</v>
      </c>
      <c r="L22" s="525">
        <v>2.9209999999999998</v>
      </c>
      <c r="M22" s="525">
        <v>2.8620000000000001</v>
      </c>
      <c r="N22" s="525">
        <v>1.758</v>
      </c>
      <c r="O22" s="525">
        <v>0.76500000000000012</v>
      </c>
      <c r="P22" s="525">
        <v>1</v>
      </c>
      <c r="Q22" s="526"/>
      <c r="R22" s="546" t="s">
        <v>642</v>
      </c>
    </row>
    <row r="23" spans="1:18">
      <c r="A23" s="535" t="s">
        <v>305</v>
      </c>
      <c r="B23" s="524">
        <v>27</v>
      </c>
      <c r="C23" s="524">
        <v>17</v>
      </c>
      <c r="D23" s="524">
        <v>12.6</v>
      </c>
      <c r="E23" s="524">
        <v>12.16</v>
      </c>
      <c r="F23" s="524">
        <v>21.896999999999998</v>
      </c>
      <c r="G23" s="524">
        <v>26.01</v>
      </c>
      <c r="H23" s="524">
        <v>4.9630000000000001</v>
      </c>
      <c r="I23" s="524">
        <v>5.6280000000000001</v>
      </c>
      <c r="J23" s="524">
        <v>6.2450000000000001</v>
      </c>
      <c r="K23" s="525">
        <v>12.891</v>
      </c>
      <c r="L23" s="525">
        <v>8.5790000000000006</v>
      </c>
      <c r="M23" s="525">
        <v>26.616</v>
      </c>
      <c r="N23" s="525">
        <v>6.1850000000000005</v>
      </c>
      <c r="O23" s="525">
        <v>4.6770000000000005</v>
      </c>
      <c r="P23" s="525">
        <v>6</v>
      </c>
      <c r="Q23" s="526"/>
      <c r="R23" s="546" t="s">
        <v>642</v>
      </c>
    </row>
    <row r="24" spans="1:18">
      <c r="A24" s="535" t="s">
        <v>646</v>
      </c>
      <c r="B24" s="524">
        <v>7</v>
      </c>
      <c r="C24" s="524">
        <v>4</v>
      </c>
      <c r="D24" s="524">
        <v>1.2</v>
      </c>
      <c r="E24" s="555" t="s">
        <v>634</v>
      </c>
      <c r="F24" s="524">
        <v>5.2519999999999998</v>
      </c>
      <c r="G24" s="524">
        <v>1.59</v>
      </c>
      <c r="H24" s="524">
        <v>1.484</v>
      </c>
      <c r="I24" s="524">
        <v>2.746</v>
      </c>
      <c r="J24" s="524">
        <v>1.1200000000000001</v>
      </c>
      <c r="K24" s="525">
        <v>0</v>
      </c>
      <c r="L24" s="524">
        <v>0</v>
      </c>
      <c r="M24" s="525">
        <v>0</v>
      </c>
      <c r="N24" s="525"/>
      <c r="O24" s="525">
        <v>0</v>
      </c>
      <c r="P24" s="525"/>
      <c r="Q24" s="526"/>
      <c r="R24" s="546" t="s">
        <v>642</v>
      </c>
    </row>
    <row r="25" spans="1:18">
      <c r="A25" s="535" t="s">
        <v>647</v>
      </c>
      <c r="B25" s="524"/>
      <c r="C25" s="524"/>
      <c r="D25" s="524"/>
      <c r="E25" s="555"/>
      <c r="F25" s="524"/>
      <c r="G25" s="524"/>
      <c r="H25" s="524"/>
      <c r="I25" s="524"/>
      <c r="J25" s="524">
        <v>1.538</v>
      </c>
      <c r="K25" s="525">
        <v>3.0259999999999998</v>
      </c>
      <c r="L25" s="525">
        <v>1.758</v>
      </c>
      <c r="M25" s="525">
        <v>2.4430000000000001</v>
      </c>
      <c r="N25" s="525">
        <v>2.9999999999999996</v>
      </c>
      <c r="O25" s="525">
        <v>1.8499999999999999</v>
      </c>
      <c r="P25" s="525">
        <v>1</v>
      </c>
      <c r="Q25" s="526"/>
      <c r="R25" s="546" t="s">
        <v>642</v>
      </c>
    </row>
    <row r="26" spans="1:18">
      <c r="A26" s="535" t="s">
        <v>648</v>
      </c>
      <c r="B26" s="524"/>
      <c r="C26" s="524"/>
      <c r="D26" s="524"/>
      <c r="E26" s="555"/>
      <c r="F26" s="524"/>
      <c r="G26" s="524"/>
      <c r="H26" s="524"/>
      <c r="I26" s="524"/>
      <c r="J26" s="524">
        <v>0.51</v>
      </c>
      <c r="K26" s="525">
        <v>1.8360000000000001</v>
      </c>
      <c r="L26" s="524">
        <v>0</v>
      </c>
      <c r="M26" s="525">
        <v>0</v>
      </c>
      <c r="N26" s="525">
        <v>0.60000000000000009</v>
      </c>
      <c r="O26" s="525"/>
      <c r="P26" s="525"/>
      <c r="Q26" s="526"/>
      <c r="R26" s="546" t="s">
        <v>642</v>
      </c>
    </row>
    <row r="27" spans="1:18">
      <c r="A27" s="535" t="s">
        <v>649</v>
      </c>
      <c r="B27" s="524"/>
      <c r="C27" s="524">
        <v>0.9</v>
      </c>
      <c r="D27" s="524">
        <v>0.4</v>
      </c>
      <c r="E27" s="524">
        <v>1.93</v>
      </c>
      <c r="F27" s="524">
        <v>7.5169999999999995</v>
      </c>
      <c r="G27" s="524">
        <v>4.33</v>
      </c>
      <c r="H27" s="524">
        <v>0.81599999999999995</v>
      </c>
      <c r="I27" s="556">
        <v>1.546</v>
      </c>
      <c r="J27" s="524">
        <v>0</v>
      </c>
      <c r="K27" s="525">
        <v>0</v>
      </c>
      <c r="L27" s="524">
        <v>0.2</v>
      </c>
      <c r="M27" s="525">
        <v>0.123</v>
      </c>
      <c r="N27" s="525"/>
      <c r="O27" s="525">
        <v>9.7000000000000003E-2</v>
      </c>
      <c r="P27" s="525"/>
      <c r="Q27" s="526"/>
      <c r="R27" s="546" t="s">
        <v>642</v>
      </c>
    </row>
    <row r="28" spans="1:18">
      <c r="A28" s="557" t="s">
        <v>213</v>
      </c>
      <c r="B28" s="558">
        <v>2827</v>
      </c>
      <c r="C28" s="558">
        <v>2077.2000000000003</v>
      </c>
      <c r="D28" s="558">
        <v>2205.02</v>
      </c>
      <c r="E28" s="558">
        <v>1768.39</v>
      </c>
      <c r="F28" s="558">
        <v>3551.0449999999992</v>
      </c>
      <c r="G28" s="558">
        <v>3157.9900000000002</v>
      </c>
      <c r="H28" s="558">
        <v>3808.7959999999998</v>
      </c>
      <c r="I28" s="559">
        <v>3936.1549999999997</v>
      </c>
      <c r="J28" s="560">
        <v>4529.7629999999999</v>
      </c>
      <c r="K28" s="561">
        <f t="shared" ref="K28:Q28" si="0">SUM(K19:K27)</f>
        <v>4211.2459999999992</v>
      </c>
      <c r="L28" s="561">
        <f t="shared" si="0"/>
        <v>3395.8540000000003</v>
      </c>
      <c r="M28" s="561">
        <f t="shared" si="0"/>
        <v>3747.163</v>
      </c>
      <c r="N28" s="561">
        <f t="shared" si="0"/>
        <v>7202.6900000000014</v>
      </c>
      <c r="O28" s="561">
        <f t="shared" si="0"/>
        <v>9540.2150000000001</v>
      </c>
      <c r="P28" s="561">
        <f t="shared" si="0"/>
        <v>9478</v>
      </c>
      <c r="Q28" s="561">
        <f t="shared" si="0"/>
        <v>6952.5</v>
      </c>
      <c r="R28" s="562" t="s">
        <v>642</v>
      </c>
    </row>
    <row r="29" spans="1:18">
      <c r="A29" s="535" t="s">
        <v>650</v>
      </c>
      <c r="B29" s="563"/>
      <c r="C29" s="563"/>
      <c r="D29" s="563"/>
      <c r="E29" s="563" t="s">
        <v>651</v>
      </c>
      <c r="F29" s="563"/>
      <c r="G29" s="563"/>
      <c r="H29" s="563"/>
      <c r="I29" s="563"/>
      <c r="J29" s="563"/>
      <c r="K29" s="564"/>
      <c r="L29" s="564"/>
      <c r="M29" s="564"/>
      <c r="N29" s="329"/>
      <c r="O29" s="329"/>
      <c r="P29" s="329"/>
    </row>
    <row r="30" spans="1:18">
      <c r="A30" s="565"/>
      <c r="B30" s="535"/>
      <c r="C30" s="535"/>
      <c r="D30" s="535"/>
      <c r="E30" s="535"/>
      <c r="F30" s="535"/>
      <c r="G30" s="535"/>
      <c r="H30" s="535"/>
      <c r="I30" s="535"/>
      <c r="J30" s="535"/>
      <c r="K30" s="565"/>
      <c r="L30" s="329"/>
      <c r="M30" s="329"/>
      <c r="N30" s="329"/>
      <c r="O30" s="329"/>
      <c r="P30" s="329"/>
    </row>
    <row r="31" spans="1:18">
      <c r="A31" s="565"/>
      <c r="B31" s="565"/>
      <c r="C31" s="565"/>
      <c r="D31" s="565"/>
      <c r="E31" s="565"/>
      <c r="F31" s="565"/>
      <c r="G31" s="565"/>
      <c r="H31" s="565"/>
      <c r="I31" s="565"/>
      <c r="J31" s="565"/>
      <c r="K31" s="565"/>
      <c r="L31" s="329"/>
      <c r="M31" s="329"/>
      <c r="N31" s="329"/>
      <c r="O31" s="329"/>
      <c r="P31" s="329"/>
    </row>
  </sheetData>
  <mergeCells count="1">
    <mergeCell ref="A1:O1"/>
  </mergeCells>
  <pageMargins left="0.7" right="0.7" top="0.75" bottom="0.75" header="0.3" footer="0.3"/>
  <pageSetup orientation="landscape" r:id="rId1"/>
</worksheet>
</file>

<file path=xl/worksheets/sheet37.xml><?xml version="1.0" encoding="utf-8"?>
<worksheet xmlns="http://schemas.openxmlformats.org/spreadsheetml/2006/main" xmlns:r="http://schemas.openxmlformats.org/officeDocument/2006/relationships">
  <dimension ref="A1:P88"/>
  <sheetViews>
    <sheetView topLeftCell="B7" workbookViewId="0">
      <selection activeCell="F15" sqref="F15"/>
    </sheetView>
  </sheetViews>
  <sheetFormatPr defaultRowHeight="15"/>
  <cols>
    <col min="1" max="1" width="11.77734375" style="331" bestFit="1" customWidth="1"/>
    <col min="2" max="2" width="20.109375" style="188" bestFit="1" customWidth="1"/>
    <col min="3" max="3" width="11.6640625" style="188" bestFit="1" customWidth="1"/>
    <col min="4" max="4" width="10.5546875" style="188" bestFit="1" customWidth="1"/>
    <col min="5" max="5" width="9.33203125" style="188" bestFit="1" customWidth="1"/>
    <col min="6" max="6" width="11.21875" style="188" bestFit="1" customWidth="1"/>
    <col min="7" max="7" width="12.44140625" style="188" customWidth="1"/>
    <col min="8" max="8" width="11.109375" style="188" bestFit="1" customWidth="1"/>
    <col min="9" max="9" width="9.6640625" style="188" bestFit="1" customWidth="1"/>
    <col min="10" max="10" width="12.44140625" style="188" customWidth="1"/>
    <col min="11" max="12" width="11.44140625" style="188" bestFit="1" customWidth="1"/>
    <col min="13" max="13" width="9.6640625" style="188" bestFit="1" customWidth="1"/>
    <col min="14" max="14" width="12.44140625" style="188" bestFit="1" customWidth="1"/>
    <col min="15" max="16384" width="8.88671875" style="188"/>
  </cols>
  <sheetData>
    <row r="1" spans="1:16" ht="30.75" customHeight="1">
      <c r="A1" s="934" t="s">
        <v>663</v>
      </c>
      <c r="B1" s="934"/>
      <c r="C1" s="934"/>
      <c r="D1" s="934"/>
      <c r="E1" s="934"/>
      <c r="F1" s="934"/>
      <c r="G1" s="934"/>
      <c r="H1" s="934"/>
      <c r="I1" s="934"/>
      <c r="J1" s="934"/>
      <c r="K1" s="934"/>
      <c r="L1" s="934"/>
      <c r="M1" s="934"/>
      <c r="N1" s="934"/>
    </row>
    <row r="2" spans="1:16" ht="15.75">
      <c r="A2" s="935" t="s">
        <v>0</v>
      </c>
      <c r="B2" s="935" t="s">
        <v>143</v>
      </c>
      <c r="C2" s="936" t="s">
        <v>652</v>
      </c>
      <c r="D2" s="936"/>
      <c r="E2" s="936"/>
      <c r="F2" s="936"/>
      <c r="G2" s="936" t="s">
        <v>653</v>
      </c>
      <c r="H2" s="936"/>
      <c r="I2" s="936"/>
      <c r="J2" s="936"/>
      <c r="K2" s="936" t="s">
        <v>324</v>
      </c>
      <c r="L2" s="936"/>
      <c r="M2" s="936"/>
      <c r="N2" s="935" t="s">
        <v>247</v>
      </c>
    </row>
    <row r="3" spans="1:16" ht="15.75">
      <c r="A3" s="935"/>
      <c r="B3" s="935"/>
      <c r="C3" s="566" t="s">
        <v>632</v>
      </c>
      <c r="D3" s="566" t="s">
        <v>633</v>
      </c>
      <c r="E3" s="566" t="s">
        <v>637</v>
      </c>
      <c r="F3" s="566" t="s">
        <v>213</v>
      </c>
      <c r="G3" s="566" t="s">
        <v>632</v>
      </c>
      <c r="H3" s="566" t="s">
        <v>633</v>
      </c>
      <c r="I3" s="566" t="s">
        <v>637</v>
      </c>
      <c r="J3" s="566" t="s">
        <v>213</v>
      </c>
      <c r="K3" s="566" t="s">
        <v>632</v>
      </c>
      <c r="L3" s="566" t="s">
        <v>633</v>
      </c>
      <c r="M3" s="566" t="s">
        <v>637</v>
      </c>
      <c r="N3" s="935"/>
    </row>
    <row r="4" spans="1:16" ht="15.75">
      <c r="A4" s="567">
        <v>1</v>
      </c>
      <c r="B4" s="568" t="s">
        <v>227</v>
      </c>
      <c r="C4" s="574">
        <v>323.75</v>
      </c>
      <c r="D4" s="574">
        <v>26.15</v>
      </c>
      <c r="E4" s="574">
        <v>0.5</v>
      </c>
      <c r="F4" s="574">
        <f t="shared" ref="F4:F17" si="0">SUM(C4:E4)</f>
        <v>350.4</v>
      </c>
      <c r="G4" s="574">
        <v>20</v>
      </c>
      <c r="H4" s="574">
        <v>1</v>
      </c>
      <c r="I4" s="574">
        <v>0</v>
      </c>
      <c r="J4" s="574">
        <f>SUM(G4:I4)</f>
        <v>21</v>
      </c>
      <c r="K4" s="574">
        <f t="shared" ref="K4:M17" si="1">C4+G4</f>
        <v>343.75</v>
      </c>
      <c r="L4" s="574">
        <f t="shared" si="1"/>
        <v>27.15</v>
      </c>
      <c r="M4" s="574">
        <f t="shared" si="1"/>
        <v>0.5</v>
      </c>
      <c r="N4" s="574">
        <f t="shared" ref="N4:N17" si="2">K4+L4+M4</f>
        <v>371.4</v>
      </c>
      <c r="P4" s="569"/>
    </row>
    <row r="5" spans="1:16" ht="15.75">
      <c r="A5" s="567">
        <v>1</v>
      </c>
      <c r="B5" s="568" t="s">
        <v>224</v>
      </c>
      <c r="C5" s="574">
        <v>237.29999999999998</v>
      </c>
      <c r="D5" s="574">
        <v>108.05</v>
      </c>
      <c r="E5" s="574">
        <v>0</v>
      </c>
      <c r="F5" s="574">
        <f t="shared" si="0"/>
        <v>345.34999999999997</v>
      </c>
      <c r="G5" s="574">
        <v>378.8</v>
      </c>
      <c r="H5" s="574">
        <v>225.2</v>
      </c>
      <c r="I5" s="574">
        <v>0</v>
      </c>
      <c r="J5" s="574">
        <f>+G5+H5+I5</f>
        <v>604</v>
      </c>
      <c r="K5" s="574">
        <f t="shared" si="1"/>
        <v>616.1</v>
      </c>
      <c r="L5" s="574">
        <f t="shared" si="1"/>
        <v>333.25</v>
      </c>
      <c r="M5" s="574">
        <f t="shared" si="1"/>
        <v>0</v>
      </c>
      <c r="N5" s="574">
        <f t="shared" si="2"/>
        <v>949.35</v>
      </c>
    </row>
    <row r="6" spans="1:16" ht="15.75">
      <c r="A6" s="567">
        <v>1</v>
      </c>
      <c r="B6" s="568" t="s">
        <v>250</v>
      </c>
      <c r="C6" s="574">
        <v>11.25</v>
      </c>
      <c r="D6" s="574">
        <v>1.75</v>
      </c>
      <c r="E6" s="574">
        <v>0.25</v>
      </c>
      <c r="F6" s="574">
        <f t="shared" si="0"/>
        <v>13.25</v>
      </c>
      <c r="G6" s="574">
        <v>5</v>
      </c>
      <c r="H6" s="574">
        <v>2.5</v>
      </c>
      <c r="I6" s="574">
        <v>0.25</v>
      </c>
      <c r="J6" s="574">
        <f>SUM(G6:I6)</f>
        <v>7.75</v>
      </c>
      <c r="K6" s="574">
        <f t="shared" si="1"/>
        <v>16.25</v>
      </c>
      <c r="L6" s="574">
        <f t="shared" si="1"/>
        <v>4.25</v>
      </c>
      <c r="M6" s="574">
        <f t="shared" si="1"/>
        <v>0.5</v>
      </c>
      <c r="N6" s="574">
        <f t="shared" si="2"/>
        <v>21</v>
      </c>
    </row>
    <row r="7" spans="1:16" ht="15.75">
      <c r="A7" s="567">
        <v>1</v>
      </c>
      <c r="B7" s="568" t="s">
        <v>222</v>
      </c>
      <c r="C7" s="574">
        <v>89.5</v>
      </c>
      <c r="D7" s="574">
        <v>15</v>
      </c>
      <c r="E7" s="574">
        <v>0.25</v>
      </c>
      <c r="F7" s="574">
        <f t="shared" si="0"/>
        <v>104.75</v>
      </c>
      <c r="G7" s="574">
        <v>292.89999999999998</v>
      </c>
      <c r="H7" s="574">
        <v>53.85</v>
      </c>
      <c r="I7" s="574">
        <v>2</v>
      </c>
      <c r="J7" s="574">
        <f>SUM(G7:I7)</f>
        <v>348.75</v>
      </c>
      <c r="K7" s="574">
        <f t="shared" si="1"/>
        <v>382.4</v>
      </c>
      <c r="L7" s="574">
        <f t="shared" si="1"/>
        <v>68.849999999999994</v>
      </c>
      <c r="M7" s="574">
        <f t="shared" si="1"/>
        <v>2.25</v>
      </c>
      <c r="N7" s="574">
        <f t="shared" si="2"/>
        <v>453.5</v>
      </c>
    </row>
    <row r="8" spans="1:16" ht="15.75">
      <c r="A8" s="567">
        <v>1</v>
      </c>
      <c r="B8" s="568" t="s">
        <v>175</v>
      </c>
      <c r="C8" s="574">
        <v>541.35</v>
      </c>
      <c r="D8" s="574">
        <v>114.05000000000001</v>
      </c>
      <c r="E8" s="574">
        <v>18.75</v>
      </c>
      <c r="F8" s="574">
        <f t="shared" si="0"/>
        <v>674.15000000000009</v>
      </c>
      <c r="G8" s="574">
        <v>331.85</v>
      </c>
      <c r="H8" s="574">
        <v>8.9500000000000011</v>
      </c>
      <c r="I8" s="574">
        <v>3.4499999999999997</v>
      </c>
      <c r="J8" s="574">
        <f>SUM(G8:I8)</f>
        <v>344.25</v>
      </c>
      <c r="K8" s="574">
        <f t="shared" si="1"/>
        <v>873.2</v>
      </c>
      <c r="L8" s="574">
        <f t="shared" si="1"/>
        <v>123.00000000000001</v>
      </c>
      <c r="M8" s="574">
        <f t="shared" si="1"/>
        <v>22.2</v>
      </c>
      <c r="N8" s="574">
        <f t="shared" si="2"/>
        <v>1018.4000000000001</v>
      </c>
    </row>
    <row r="9" spans="1:16" ht="15.75">
      <c r="A9" s="567">
        <v>1</v>
      </c>
      <c r="B9" s="568" t="s">
        <v>223</v>
      </c>
      <c r="C9" s="574">
        <v>299.7</v>
      </c>
      <c r="D9" s="574">
        <v>73.099999999999994</v>
      </c>
      <c r="E9" s="574">
        <v>0.85000000000000009</v>
      </c>
      <c r="F9" s="574">
        <f t="shared" si="0"/>
        <v>373.65</v>
      </c>
      <c r="G9" s="574">
        <v>232.1</v>
      </c>
      <c r="H9" s="574">
        <v>57.65</v>
      </c>
      <c r="I9" s="574">
        <v>0.30000000000000004</v>
      </c>
      <c r="J9" s="574">
        <f>+G9+H9+I9</f>
        <v>290.05</v>
      </c>
      <c r="K9" s="574">
        <f t="shared" si="1"/>
        <v>531.79999999999995</v>
      </c>
      <c r="L9" s="574">
        <f t="shared" si="1"/>
        <v>130.75</v>
      </c>
      <c r="M9" s="574">
        <f t="shared" si="1"/>
        <v>1.1500000000000001</v>
      </c>
      <c r="N9" s="574">
        <f t="shared" si="2"/>
        <v>663.69999999999993</v>
      </c>
    </row>
    <row r="10" spans="1:16" ht="15.75">
      <c r="A10" s="567">
        <v>1</v>
      </c>
      <c r="B10" s="568" t="s">
        <v>190</v>
      </c>
      <c r="C10" s="574">
        <v>640.79999999999995</v>
      </c>
      <c r="D10" s="574">
        <v>350.85</v>
      </c>
      <c r="E10" s="574">
        <v>10.8</v>
      </c>
      <c r="F10" s="574">
        <f t="shared" si="0"/>
        <v>1002.4499999999999</v>
      </c>
      <c r="G10" s="574">
        <v>253.45</v>
      </c>
      <c r="H10" s="574">
        <v>101.65</v>
      </c>
      <c r="I10" s="574">
        <v>2</v>
      </c>
      <c r="J10" s="574">
        <f>+G10+H10+I10</f>
        <v>357.1</v>
      </c>
      <c r="K10" s="574">
        <f t="shared" si="1"/>
        <v>894.25</v>
      </c>
      <c r="L10" s="574">
        <f t="shared" si="1"/>
        <v>452.5</v>
      </c>
      <c r="M10" s="574">
        <f t="shared" si="1"/>
        <v>12.8</v>
      </c>
      <c r="N10" s="574">
        <f t="shared" si="2"/>
        <v>1359.55</v>
      </c>
    </row>
    <row r="11" spans="1:16" ht="15.75">
      <c r="A11" s="567">
        <v>1</v>
      </c>
      <c r="B11" s="568" t="s">
        <v>189</v>
      </c>
      <c r="C11" s="574">
        <v>870.59999999999991</v>
      </c>
      <c r="D11" s="574">
        <v>310.64999999999998</v>
      </c>
      <c r="E11" s="574">
        <v>3.8499999999999996</v>
      </c>
      <c r="F11" s="574">
        <f t="shared" si="0"/>
        <v>1185.0999999999999</v>
      </c>
      <c r="G11" s="574">
        <v>69.5</v>
      </c>
      <c r="H11" s="574">
        <v>0</v>
      </c>
      <c r="I11" s="574">
        <v>0</v>
      </c>
      <c r="J11" s="574">
        <f>+G11+H11+I11</f>
        <v>69.5</v>
      </c>
      <c r="K11" s="574">
        <f t="shared" si="1"/>
        <v>940.09999999999991</v>
      </c>
      <c r="L11" s="574">
        <f t="shared" si="1"/>
        <v>310.64999999999998</v>
      </c>
      <c r="M11" s="574">
        <f t="shared" si="1"/>
        <v>3.8499999999999996</v>
      </c>
      <c r="N11" s="574">
        <f t="shared" si="2"/>
        <v>1254.5999999999999</v>
      </c>
    </row>
    <row r="12" spans="1:16" ht="15.75">
      <c r="A12" s="567">
        <v>1</v>
      </c>
      <c r="B12" s="568" t="s">
        <v>196</v>
      </c>
      <c r="C12" s="574">
        <v>222</v>
      </c>
      <c r="D12" s="574">
        <v>51.5</v>
      </c>
      <c r="E12" s="574">
        <v>0</v>
      </c>
      <c r="F12" s="574">
        <f t="shared" si="0"/>
        <v>273.5</v>
      </c>
      <c r="G12" s="574">
        <v>79.95</v>
      </c>
      <c r="H12" s="574">
        <v>10.45</v>
      </c>
      <c r="I12" s="574">
        <v>0</v>
      </c>
      <c r="J12" s="574">
        <f>SUM(G12:I12)</f>
        <v>90.4</v>
      </c>
      <c r="K12" s="574">
        <f t="shared" si="1"/>
        <v>301.95</v>
      </c>
      <c r="L12" s="574">
        <f t="shared" si="1"/>
        <v>61.95</v>
      </c>
      <c r="M12" s="574">
        <f t="shared" si="1"/>
        <v>0</v>
      </c>
      <c r="N12" s="574">
        <f t="shared" si="2"/>
        <v>363.9</v>
      </c>
    </row>
    <row r="13" spans="1:16" ht="15.75">
      <c r="A13" s="567">
        <v>1</v>
      </c>
      <c r="B13" s="568" t="s">
        <v>252</v>
      </c>
      <c r="C13" s="574">
        <v>10.5</v>
      </c>
      <c r="D13" s="574">
        <v>0.75</v>
      </c>
      <c r="E13" s="574">
        <v>0</v>
      </c>
      <c r="F13" s="574">
        <f t="shared" si="0"/>
        <v>11.25</v>
      </c>
      <c r="G13" s="574">
        <v>120.85</v>
      </c>
      <c r="H13" s="574">
        <v>18.75</v>
      </c>
      <c r="I13" s="574">
        <v>0.65</v>
      </c>
      <c r="J13" s="574">
        <f>SUM(G13:I13)</f>
        <v>140.25</v>
      </c>
      <c r="K13" s="574">
        <f t="shared" si="1"/>
        <v>131.35</v>
      </c>
      <c r="L13" s="574">
        <f t="shared" si="1"/>
        <v>19.5</v>
      </c>
      <c r="M13" s="574">
        <f t="shared" si="1"/>
        <v>0.65</v>
      </c>
      <c r="N13" s="574">
        <f t="shared" si="2"/>
        <v>151.5</v>
      </c>
    </row>
    <row r="14" spans="1:16" ht="15.75">
      <c r="A14" s="567">
        <v>1</v>
      </c>
      <c r="B14" s="568" t="s">
        <v>253</v>
      </c>
      <c r="C14" s="574">
        <v>698.55</v>
      </c>
      <c r="D14" s="574">
        <v>295.39999999999998</v>
      </c>
      <c r="E14" s="574">
        <v>24.75</v>
      </c>
      <c r="F14" s="574">
        <f t="shared" si="0"/>
        <v>1018.6999999999999</v>
      </c>
      <c r="G14" s="574">
        <v>188.5</v>
      </c>
      <c r="H14" s="574">
        <v>119.25</v>
      </c>
      <c r="I14" s="574">
        <v>0</v>
      </c>
      <c r="J14" s="574">
        <f>SUM(G14:I14)</f>
        <v>307.75</v>
      </c>
      <c r="K14" s="574">
        <f t="shared" si="1"/>
        <v>887.05</v>
      </c>
      <c r="L14" s="574">
        <f t="shared" si="1"/>
        <v>414.65</v>
      </c>
      <c r="M14" s="574">
        <f t="shared" si="1"/>
        <v>24.75</v>
      </c>
      <c r="N14" s="574">
        <f t="shared" si="2"/>
        <v>1326.4499999999998</v>
      </c>
    </row>
    <row r="15" spans="1:16" ht="15.75">
      <c r="A15" s="567">
        <v>1</v>
      </c>
      <c r="B15" s="568" t="s">
        <v>174</v>
      </c>
      <c r="C15" s="574">
        <v>7627.8</v>
      </c>
      <c r="D15" s="574">
        <v>2570.9499999999998</v>
      </c>
      <c r="E15" s="574">
        <v>381</v>
      </c>
      <c r="F15" s="574">
        <f t="shared" si="0"/>
        <v>10579.75</v>
      </c>
      <c r="G15" s="574">
        <v>6195.15</v>
      </c>
      <c r="H15" s="574">
        <v>1413.0499999999997</v>
      </c>
      <c r="I15" s="574">
        <v>267</v>
      </c>
      <c r="J15" s="574">
        <f>SUM(G15:I15)</f>
        <v>7875.1999999999989</v>
      </c>
      <c r="K15" s="574">
        <f t="shared" si="1"/>
        <v>13822.95</v>
      </c>
      <c r="L15" s="574">
        <f t="shared" si="1"/>
        <v>3983.9999999999995</v>
      </c>
      <c r="M15" s="574">
        <f t="shared" si="1"/>
        <v>648</v>
      </c>
      <c r="N15" s="574">
        <f t="shared" si="2"/>
        <v>18454.95</v>
      </c>
    </row>
    <row r="16" spans="1:16" ht="15.75">
      <c r="A16" s="567">
        <v>1</v>
      </c>
      <c r="B16" s="568" t="s">
        <v>254</v>
      </c>
      <c r="C16" s="574">
        <v>9463.7999999999993</v>
      </c>
      <c r="D16" s="574">
        <v>4745.2000000000007</v>
      </c>
      <c r="E16" s="574">
        <v>571.85</v>
      </c>
      <c r="F16" s="574">
        <f t="shared" si="0"/>
        <v>14780.85</v>
      </c>
      <c r="G16" s="574">
        <v>5088.25</v>
      </c>
      <c r="H16" s="574">
        <v>2024.0999999999997</v>
      </c>
      <c r="I16" s="574">
        <v>197.10000000000002</v>
      </c>
      <c r="J16" s="574">
        <f>+G16+H16+I16</f>
        <v>7309.45</v>
      </c>
      <c r="K16" s="574">
        <f t="shared" si="1"/>
        <v>14552.05</v>
      </c>
      <c r="L16" s="574">
        <f t="shared" si="1"/>
        <v>6769.3</v>
      </c>
      <c r="M16" s="574">
        <f t="shared" si="1"/>
        <v>768.95</v>
      </c>
      <c r="N16" s="574">
        <f t="shared" si="2"/>
        <v>22090.3</v>
      </c>
    </row>
    <row r="17" spans="1:14" ht="15.75">
      <c r="A17" s="567">
        <v>1</v>
      </c>
      <c r="B17" s="568" t="s">
        <v>177</v>
      </c>
      <c r="C17" s="574">
        <v>3385.9</v>
      </c>
      <c r="D17" s="574">
        <v>1550.1999999999998</v>
      </c>
      <c r="E17" s="574">
        <v>231.65000000000003</v>
      </c>
      <c r="F17" s="574">
        <f t="shared" si="0"/>
        <v>5167.75</v>
      </c>
      <c r="G17" s="574">
        <v>2947.65</v>
      </c>
      <c r="H17" s="574">
        <v>1123.5</v>
      </c>
      <c r="I17" s="574">
        <v>67.149999999999991</v>
      </c>
      <c r="J17" s="574">
        <f>+G17+H17+I17</f>
        <v>4138.3</v>
      </c>
      <c r="K17" s="574">
        <f t="shared" si="1"/>
        <v>6333.55</v>
      </c>
      <c r="L17" s="574">
        <f t="shared" si="1"/>
        <v>2673.7</v>
      </c>
      <c r="M17" s="574">
        <f t="shared" si="1"/>
        <v>298.8</v>
      </c>
      <c r="N17" s="574">
        <f t="shared" si="2"/>
        <v>9306.0499999999993</v>
      </c>
    </row>
    <row r="18" spans="1:14" s="225" customFormat="1" ht="15.75">
      <c r="A18" s="570"/>
      <c r="B18" s="566" t="s">
        <v>463</v>
      </c>
      <c r="C18" s="575">
        <f t="shared" ref="C18:N18" si="3">SUM(C4:C17)</f>
        <v>24422.800000000003</v>
      </c>
      <c r="D18" s="575">
        <f t="shared" si="3"/>
        <v>10213.600000000002</v>
      </c>
      <c r="E18" s="575">
        <f t="shared" si="3"/>
        <v>1244.5</v>
      </c>
      <c r="F18" s="575">
        <f t="shared" si="3"/>
        <v>35880.9</v>
      </c>
      <c r="G18" s="575">
        <f t="shared" si="3"/>
        <v>16203.949999999999</v>
      </c>
      <c r="H18" s="575">
        <f t="shared" si="3"/>
        <v>5159.8999999999996</v>
      </c>
      <c r="I18" s="575">
        <f t="shared" si="3"/>
        <v>539.9</v>
      </c>
      <c r="J18" s="575">
        <f t="shared" si="3"/>
        <v>21903.75</v>
      </c>
      <c r="K18" s="575">
        <f t="shared" si="3"/>
        <v>40626.75</v>
      </c>
      <c r="L18" s="575">
        <f t="shared" si="3"/>
        <v>15373.5</v>
      </c>
      <c r="M18" s="575">
        <f t="shared" si="3"/>
        <v>1784.3999999999999</v>
      </c>
      <c r="N18" s="575">
        <f t="shared" si="3"/>
        <v>57784.649999999994</v>
      </c>
    </row>
    <row r="19" spans="1:14" ht="15.75">
      <c r="A19" s="567">
        <v>2</v>
      </c>
      <c r="B19" s="568" t="s">
        <v>256</v>
      </c>
      <c r="C19" s="574">
        <v>4581.0499999999993</v>
      </c>
      <c r="D19" s="574">
        <v>2074.8500000000004</v>
      </c>
      <c r="E19" s="574">
        <v>263.04999999999995</v>
      </c>
      <c r="F19" s="574">
        <f t="shared" ref="F19:F26" si="4">SUM(C19:E19)</f>
        <v>6918.95</v>
      </c>
      <c r="G19" s="574">
        <v>2302.6999999999998</v>
      </c>
      <c r="H19" s="574">
        <v>1570.15</v>
      </c>
      <c r="I19" s="574">
        <v>133.55000000000001</v>
      </c>
      <c r="J19" s="574">
        <f t="shared" ref="J19:J26" si="5">SUM(G19:I19)</f>
        <v>4006.4</v>
      </c>
      <c r="K19" s="574">
        <f t="shared" ref="K19:M26" si="6">C19+G19</f>
        <v>6883.7499999999991</v>
      </c>
      <c r="L19" s="574">
        <f t="shared" si="6"/>
        <v>3645.0000000000005</v>
      </c>
      <c r="M19" s="574">
        <f t="shared" si="6"/>
        <v>396.59999999999997</v>
      </c>
      <c r="N19" s="574">
        <f t="shared" ref="N19:N26" si="7">K19+L19+M19</f>
        <v>10925.35</v>
      </c>
    </row>
    <row r="20" spans="1:14" ht="15.75">
      <c r="A20" s="567">
        <v>2</v>
      </c>
      <c r="B20" s="568" t="s">
        <v>257</v>
      </c>
      <c r="C20" s="574">
        <v>6149.4</v>
      </c>
      <c r="D20" s="574">
        <v>2988.05</v>
      </c>
      <c r="E20" s="574">
        <v>263.60000000000002</v>
      </c>
      <c r="F20" s="574">
        <f t="shared" si="4"/>
        <v>9401.0500000000011</v>
      </c>
      <c r="G20" s="574">
        <v>4728.1000000000004</v>
      </c>
      <c r="H20" s="574">
        <v>1741.4</v>
      </c>
      <c r="I20" s="574">
        <v>66</v>
      </c>
      <c r="J20" s="574">
        <f t="shared" si="5"/>
        <v>6535.5</v>
      </c>
      <c r="K20" s="574">
        <f t="shared" si="6"/>
        <v>10877.5</v>
      </c>
      <c r="L20" s="574">
        <f t="shared" si="6"/>
        <v>4729.4500000000007</v>
      </c>
      <c r="M20" s="574">
        <f t="shared" si="6"/>
        <v>329.6</v>
      </c>
      <c r="N20" s="574">
        <f t="shared" si="7"/>
        <v>15936.550000000001</v>
      </c>
    </row>
    <row r="21" spans="1:14" ht="15.75">
      <c r="A21" s="567">
        <v>2</v>
      </c>
      <c r="B21" s="568" t="s">
        <v>258</v>
      </c>
      <c r="C21" s="574">
        <v>6105.65</v>
      </c>
      <c r="D21" s="574">
        <v>4979.25</v>
      </c>
      <c r="E21" s="574">
        <v>220.2</v>
      </c>
      <c r="F21" s="574">
        <f t="shared" si="4"/>
        <v>11305.1</v>
      </c>
      <c r="G21" s="574">
        <v>2682.3</v>
      </c>
      <c r="H21" s="574">
        <v>960.5</v>
      </c>
      <c r="I21" s="574">
        <v>55.4</v>
      </c>
      <c r="J21" s="574">
        <f t="shared" si="5"/>
        <v>3698.2000000000003</v>
      </c>
      <c r="K21" s="574">
        <f t="shared" si="6"/>
        <v>8787.9500000000007</v>
      </c>
      <c r="L21" s="574">
        <f t="shared" si="6"/>
        <v>5939.75</v>
      </c>
      <c r="M21" s="574">
        <f t="shared" si="6"/>
        <v>275.59999999999997</v>
      </c>
      <c r="N21" s="574">
        <f t="shared" si="7"/>
        <v>15003.300000000001</v>
      </c>
    </row>
    <row r="22" spans="1:14" ht="15.75">
      <c r="A22" s="567">
        <v>2</v>
      </c>
      <c r="B22" s="568" t="s">
        <v>259</v>
      </c>
      <c r="C22" s="574">
        <v>2329.5</v>
      </c>
      <c r="D22" s="574">
        <v>1767.65</v>
      </c>
      <c r="E22" s="574">
        <v>104.2</v>
      </c>
      <c r="F22" s="574">
        <f t="shared" si="4"/>
        <v>4201.3499999999995</v>
      </c>
      <c r="G22" s="574">
        <v>4369.95</v>
      </c>
      <c r="H22" s="574">
        <v>1810.3</v>
      </c>
      <c r="I22" s="574">
        <v>181.7</v>
      </c>
      <c r="J22" s="574">
        <f t="shared" si="5"/>
        <v>6361.95</v>
      </c>
      <c r="K22" s="574">
        <f t="shared" si="6"/>
        <v>6699.45</v>
      </c>
      <c r="L22" s="574">
        <f t="shared" si="6"/>
        <v>3577.95</v>
      </c>
      <c r="M22" s="574">
        <f t="shared" si="6"/>
        <v>285.89999999999998</v>
      </c>
      <c r="N22" s="574">
        <f t="shared" si="7"/>
        <v>10563.3</v>
      </c>
    </row>
    <row r="23" spans="1:14" ht="15.75">
      <c r="A23" s="567">
        <v>2</v>
      </c>
      <c r="B23" s="568" t="s">
        <v>260</v>
      </c>
      <c r="C23" s="574">
        <v>4280.6499999999996</v>
      </c>
      <c r="D23" s="574">
        <v>2508.75</v>
      </c>
      <c r="E23" s="574">
        <v>174.9</v>
      </c>
      <c r="F23" s="574">
        <f t="shared" si="4"/>
        <v>6964.2999999999993</v>
      </c>
      <c r="G23" s="574">
        <v>5431.4</v>
      </c>
      <c r="H23" s="574">
        <v>2650.15</v>
      </c>
      <c r="I23" s="574">
        <v>260.95</v>
      </c>
      <c r="J23" s="574">
        <f t="shared" si="5"/>
        <v>8342.5</v>
      </c>
      <c r="K23" s="574">
        <f t="shared" si="6"/>
        <v>9712.0499999999993</v>
      </c>
      <c r="L23" s="574">
        <f t="shared" si="6"/>
        <v>5158.8999999999996</v>
      </c>
      <c r="M23" s="574">
        <f t="shared" si="6"/>
        <v>435.85</v>
      </c>
      <c r="N23" s="574">
        <f t="shared" si="7"/>
        <v>15306.8</v>
      </c>
    </row>
    <row r="24" spans="1:14" ht="15.75">
      <c r="A24" s="567">
        <v>2</v>
      </c>
      <c r="B24" s="568" t="s">
        <v>501</v>
      </c>
      <c r="C24" s="574">
        <v>5554.2999999999993</v>
      </c>
      <c r="D24" s="574">
        <v>2270.3499999999995</v>
      </c>
      <c r="E24" s="574">
        <v>194.35000000000002</v>
      </c>
      <c r="F24" s="574">
        <f t="shared" si="4"/>
        <v>8018.9999999999991</v>
      </c>
      <c r="G24" s="574">
        <v>3865.9</v>
      </c>
      <c r="H24" s="574">
        <v>2013.15</v>
      </c>
      <c r="I24" s="574">
        <v>63.4</v>
      </c>
      <c r="J24" s="574">
        <f t="shared" si="5"/>
        <v>5942.45</v>
      </c>
      <c r="K24" s="574">
        <f t="shared" si="6"/>
        <v>9420.1999999999989</v>
      </c>
      <c r="L24" s="574">
        <f t="shared" si="6"/>
        <v>4283.5</v>
      </c>
      <c r="M24" s="574">
        <f t="shared" si="6"/>
        <v>257.75</v>
      </c>
      <c r="N24" s="574">
        <f t="shared" si="7"/>
        <v>13961.449999999999</v>
      </c>
    </row>
    <row r="25" spans="1:14" ht="15.75">
      <c r="A25" s="567">
        <v>2</v>
      </c>
      <c r="B25" s="568" t="s">
        <v>262</v>
      </c>
      <c r="C25" s="574">
        <v>5643.95</v>
      </c>
      <c r="D25" s="574">
        <v>2690.3500000000004</v>
      </c>
      <c r="E25" s="574">
        <v>76.849999999999994</v>
      </c>
      <c r="F25" s="574">
        <f t="shared" si="4"/>
        <v>8411.15</v>
      </c>
      <c r="G25" s="574">
        <v>3235.2000000000003</v>
      </c>
      <c r="H25" s="574">
        <v>1564.65</v>
      </c>
      <c r="I25" s="574">
        <v>18.3</v>
      </c>
      <c r="J25" s="574">
        <f t="shared" si="5"/>
        <v>4818.1500000000005</v>
      </c>
      <c r="K25" s="574">
        <f t="shared" si="6"/>
        <v>8879.15</v>
      </c>
      <c r="L25" s="574">
        <f t="shared" si="6"/>
        <v>4255</v>
      </c>
      <c r="M25" s="574">
        <f t="shared" si="6"/>
        <v>95.149999999999991</v>
      </c>
      <c r="N25" s="574">
        <f t="shared" si="7"/>
        <v>13229.3</v>
      </c>
    </row>
    <row r="26" spans="1:14" ht="15.75">
      <c r="A26" s="567">
        <v>2</v>
      </c>
      <c r="B26" s="568" t="s">
        <v>263</v>
      </c>
      <c r="C26" s="574">
        <v>10193.25</v>
      </c>
      <c r="D26" s="574">
        <v>5801.9</v>
      </c>
      <c r="E26" s="574">
        <v>148.9</v>
      </c>
      <c r="F26" s="574">
        <f t="shared" si="4"/>
        <v>16144.05</v>
      </c>
      <c r="G26" s="574">
        <v>2635.6</v>
      </c>
      <c r="H26" s="574">
        <v>885.65000000000009</v>
      </c>
      <c r="I26" s="574">
        <v>18.45</v>
      </c>
      <c r="J26" s="574">
        <f t="shared" si="5"/>
        <v>3539.7</v>
      </c>
      <c r="K26" s="574">
        <f t="shared" si="6"/>
        <v>12828.85</v>
      </c>
      <c r="L26" s="574">
        <f t="shared" si="6"/>
        <v>6687.5499999999993</v>
      </c>
      <c r="M26" s="574">
        <f t="shared" si="6"/>
        <v>167.35</v>
      </c>
      <c r="N26" s="574">
        <f t="shared" si="7"/>
        <v>19683.75</v>
      </c>
    </row>
    <row r="27" spans="1:14" s="225" customFormat="1" ht="15.75">
      <c r="A27" s="570"/>
      <c r="B27" s="566" t="s">
        <v>464</v>
      </c>
      <c r="C27" s="575">
        <f t="shared" ref="C27:N27" si="8">SUM(C19:C26)</f>
        <v>44837.75</v>
      </c>
      <c r="D27" s="575">
        <f t="shared" si="8"/>
        <v>25081.15</v>
      </c>
      <c r="E27" s="575">
        <f t="shared" si="8"/>
        <v>1446.0500000000002</v>
      </c>
      <c r="F27" s="575">
        <f t="shared" si="8"/>
        <v>71364.95</v>
      </c>
      <c r="G27" s="575">
        <f t="shared" si="8"/>
        <v>29251.149999999998</v>
      </c>
      <c r="H27" s="575">
        <f t="shared" si="8"/>
        <v>13195.949999999999</v>
      </c>
      <c r="I27" s="575">
        <f t="shared" si="8"/>
        <v>797.74999999999989</v>
      </c>
      <c r="J27" s="575">
        <f t="shared" si="8"/>
        <v>43244.85</v>
      </c>
      <c r="K27" s="575">
        <f t="shared" si="8"/>
        <v>74088.899999999994</v>
      </c>
      <c r="L27" s="575">
        <f t="shared" si="8"/>
        <v>38277.100000000006</v>
      </c>
      <c r="M27" s="575">
        <f t="shared" si="8"/>
        <v>2243.7999999999997</v>
      </c>
      <c r="N27" s="575">
        <f t="shared" si="8"/>
        <v>114609.8</v>
      </c>
    </row>
    <row r="28" spans="1:14" ht="15.75">
      <c r="A28" s="567">
        <v>3</v>
      </c>
      <c r="B28" s="568" t="s">
        <v>504</v>
      </c>
      <c r="C28" s="574">
        <v>269.14999999999998</v>
      </c>
      <c r="D28" s="574">
        <v>107.94999999999999</v>
      </c>
      <c r="E28" s="574">
        <v>9.5</v>
      </c>
      <c r="F28" s="574">
        <f t="shared" ref="F28:F38" si="9">SUM(C28:E28)</f>
        <v>386.59999999999997</v>
      </c>
      <c r="G28" s="574">
        <v>41</v>
      </c>
      <c r="H28" s="574">
        <v>0</v>
      </c>
      <c r="I28" s="574">
        <v>0</v>
      </c>
      <c r="J28" s="574">
        <f t="shared" ref="J28:J40" si="10">SUM(G28:I28)</f>
        <v>41</v>
      </c>
      <c r="K28" s="574">
        <f t="shared" ref="K28:M40" si="11">C28+G28</f>
        <v>310.14999999999998</v>
      </c>
      <c r="L28" s="574">
        <f t="shared" si="11"/>
        <v>107.94999999999999</v>
      </c>
      <c r="M28" s="574">
        <f t="shared" si="11"/>
        <v>9.5</v>
      </c>
      <c r="N28" s="574">
        <f t="shared" ref="N28:N40" si="12">K28+L28+M28</f>
        <v>427.59999999999997</v>
      </c>
    </row>
    <row r="29" spans="1:14" ht="15.75">
      <c r="A29" s="567">
        <v>3</v>
      </c>
      <c r="B29" s="568" t="s">
        <v>654</v>
      </c>
      <c r="C29" s="574">
        <v>1178.1999999999998</v>
      </c>
      <c r="D29" s="574">
        <v>361.04999999999995</v>
      </c>
      <c r="E29" s="574">
        <v>14.399999999999999</v>
      </c>
      <c r="F29" s="574">
        <f t="shared" si="9"/>
        <v>1553.6499999999999</v>
      </c>
      <c r="G29" s="574">
        <v>517.65</v>
      </c>
      <c r="H29" s="574">
        <v>101.69999999999999</v>
      </c>
      <c r="I29" s="574">
        <v>3.5500000000000003</v>
      </c>
      <c r="J29" s="574">
        <f t="shared" si="10"/>
        <v>622.89999999999986</v>
      </c>
      <c r="K29" s="574">
        <f t="shared" si="11"/>
        <v>1695.85</v>
      </c>
      <c r="L29" s="574">
        <f t="shared" si="11"/>
        <v>462.74999999999994</v>
      </c>
      <c r="M29" s="574">
        <f t="shared" si="11"/>
        <v>17.95</v>
      </c>
      <c r="N29" s="574">
        <f t="shared" si="12"/>
        <v>2176.5499999999997</v>
      </c>
    </row>
    <row r="30" spans="1:14" ht="15.75">
      <c r="A30" s="567">
        <v>3</v>
      </c>
      <c r="B30" s="568" t="s">
        <v>655</v>
      </c>
      <c r="C30" s="574">
        <v>100.35</v>
      </c>
      <c r="D30" s="574">
        <v>4.4000000000000004</v>
      </c>
      <c r="E30" s="574">
        <v>0.05</v>
      </c>
      <c r="F30" s="574">
        <f t="shared" si="9"/>
        <v>104.8</v>
      </c>
      <c r="G30" s="574">
        <v>113.25</v>
      </c>
      <c r="H30" s="574">
        <v>10.75</v>
      </c>
      <c r="I30" s="574">
        <v>1.8</v>
      </c>
      <c r="J30" s="574">
        <f t="shared" si="10"/>
        <v>125.8</v>
      </c>
      <c r="K30" s="574">
        <f t="shared" si="11"/>
        <v>213.6</v>
      </c>
      <c r="L30" s="574">
        <f t="shared" si="11"/>
        <v>15.15</v>
      </c>
      <c r="M30" s="574">
        <f t="shared" si="11"/>
        <v>1.85</v>
      </c>
      <c r="N30" s="574">
        <f t="shared" si="12"/>
        <v>230.6</v>
      </c>
    </row>
    <row r="31" spans="1:14" ht="15.75">
      <c r="A31" s="567">
        <v>3</v>
      </c>
      <c r="B31" s="568" t="s">
        <v>265</v>
      </c>
      <c r="C31" s="574">
        <v>416.50000000000006</v>
      </c>
      <c r="D31" s="574">
        <v>89.05</v>
      </c>
      <c r="E31" s="574">
        <v>2.1999999999999997</v>
      </c>
      <c r="F31" s="574">
        <f t="shared" si="9"/>
        <v>507.75000000000006</v>
      </c>
      <c r="G31" s="574">
        <v>89.25</v>
      </c>
      <c r="H31" s="574">
        <v>0</v>
      </c>
      <c r="I31" s="574">
        <v>0.1</v>
      </c>
      <c r="J31" s="574">
        <f t="shared" si="10"/>
        <v>89.35</v>
      </c>
      <c r="K31" s="574">
        <f t="shared" si="11"/>
        <v>505.75000000000006</v>
      </c>
      <c r="L31" s="574">
        <f t="shared" si="11"/>
        <v>89.05</v>
      </c>
      <c r="M31" s="574">
        <f t="shared" si="11"/>
        <v>2.2999999999999998</v>
      </c>
      <c r="N31" s="574">
        <f t="shared" si="12"/>
        <v>597.1</v>
      </c>
    </row>
    <row r="32" spans="1:14" ht="15.75">
      <c r="A32" s="567">
        <v>3</v>
      </c>
      <c r="B32" s="568" t="s">
        <v>266</v>
      </c>
      <c r="C32" s="574">
        <v>1324.1000000000001</v>
      </c>
      <c r="D32" s="574">
        <v>410.1</v>
      </c>
      <c r="E32" s="574">
        <v>22.15</v>
      </c>
      <c r="F32" s="574">
        <f t="shared" si="9"/>
        <v>1756.3500000000004</v>
      </c>
      <c r="G32" s="574">
        <v>2302.4</v>
      </c>
      <c r="H32" s="574">
        <v>348.85</v>
      </c>
      <c r="I32" s="574">
        <v>9.5</v>
      </c>
      <c r="J32" s="574">
        <f t="shared" si="10"/>
        <v>2660.75</v>
      </c>
      <c r="K32" s="574">
        <f t="shared" si="11"/>
        <v>3626.5</v>
      </c>
      <c r="L32" s="574">
        <f t="shared" si="11"/>
        <v>758.95</v>
      </c>
      <c r="M32" s="574">
        <f t="shared" si="11"/>
        <v>31.65</v>
      </c>
      <c r="N32" s="574">
        <f t="shared" si="12"/>
        <v>4417.0999999999995</v>
      </c>
    </row>
    <row r="33" spans="1:14" ht="15.75">
      <c r="A33" s="567">
        <v>3</v>
      </c>
      <c r="B33" s="568" t="s">
        <v>195</v>
      </c>
      <c r="C33" s="574">
        <v>5474.5999999999995</v>
      </c>
      <c r="D33" s="574">
        <v>3020.65</v>
      </c>
      <c r="E33" s="574">
        <v>258.3</v>
      </c>
      <c r="F33" s="574">
        <f t="shared" si="9"/>
        <v>8753.5499999999993</v>
      </c>
      <c r="G33" s="574">
        <v>1464.75</v>
      </c>
      <c r="H33" s="574">
        <v>525.94999999999993</v>
      </c>
      <c r="I33" s="574">
        <v>34.6</v>
      </c>
      <c r="J33" s="574">
        <f t="shared" si="10"/>
        <v>2025.2999999999997</v>
      </c>
      <c r="K33" s="574">
        <f t="shared" si="11"/>
        <v>6939.3499999999995</v>
      </c>
      <c r="L33" s="574">
        <f t="shared" si="11"/>
        <v>3546.6</v>
      </c>
      <c r="M33" s="574">
        <f t="shared" si="11"/>
        <v>292.90000000000003</v>
      </c>
      <c r="N33" s="574">
        <f t="shared" si="12"/>
        <v>10778.849999999999</v>
      </c>
    </row>
    <row r="34" spans="1:14" ht="15.75">
      <c r="A34" s="567">
        <v>3</v>
      </c>
      <c r="B34" s="568" t="s">
        <v>267</v>
      </c>
      <c r="C34" s="574">
        <v>1329.55</v>
      </c>
      <c r="D34" s="574">
        <v>432.05</v>
      </c>
      <c r="E34" s="574">
        <v>37.75</v>
      </c>
      <c r="F34" s="574">
        <f t="shared" si="9"/>
        <v>1799.35</v>
      </c>
      <c r="G34" s="574">
        <v>1437.3999999999999</v>
      </c>
      <c r="H34" s="574">
        <v>381.95</v>
      </c>
      <c r="I34" s="574">
        <v>29.15</v>
      </c>
      <c r="J34" s="574">
        <f t="shared" si="10"/>
        <v>1848.5</v>
      </c>
      <c r="K34" s="574">
        <f t="shared" si="11"/>
        <v>2766.95</v>
      </c>
      <c r="L34" s="574">
        <f t="shared" si="11"/>
        <v>814</v>
      </c>
      <c r="M34" s="574">
        <f t="shared" si="11"/>
        <v>66.900000000000006</v>
      </c>
      <c r="N34" s="574">
        <f t="shared" si="12"/>
        <v>3647.85</v>
      </c>
    </row>
    <row r="35" spans="1:14" ht="15.75">
      <c r="A35" s="567">
        <v>3</v>
      </c>
      <c r="B35" s="568" t="s">
        <v>197</v>
      </c>
      <c r="C35" s="574">
        <v>452.75</v>
      </c>
      <c r="D35" s="574">
        <v>87.5</v>
      </c>
      <c r="E35" s="574">
        <v>16.899999999999999</v>
      </c>
      <c r="F35" s="574">
        <f t="shared" si="9"/>
        <v>557.15</v>
      </c>
      <c r="G35" s="574">
        <v>351</v>
      </c>
      <c r="H35" s="574">
        <v>51.15</v>
      </c>
      <c r="I35" s="574">
        <v>11.950000000000001</v>
      </c>
      <c r="J35" s="574">
        <f t="shared" si="10"/>
        <v>414.09999999999997</v>
      </c>
      <c r="K35" s="574">
        <f t="shared" si="11"/>
        <v>803.75</v>
      </c>
      <c r="L35" s="574">
        <f t="shared" si="11"/>
        <v>138.65</v>
      </c>
      <c r="M35" s="574">
        <f t="shared" si="11"/>
        <v>28.85</v>
      </c>
      <c r="N35" s="574">
        <f t="shared" si="12"/>
        <v>971.25</v>
      </c>
    </row>
    <row r="36" spans="1:14" ht="15.75">
      <c r="A36" s="567">
        <v>3</v>
      </c>
      <c r="B36" s="568" t="s">
        <v>268</v>
      </c>
      <c r="C36" s="574">
        <v>1208.5999999999999</v>
      </c>
      <c r="D36" s="574">
        <v>535.5</v>
      </c>
      <c r="E36" s="574">
        <v>72.75</v>
      </c>
      <c r="F36" s="574">
        <f t="shared" si="9"/>
        <v>1816.85</v>
      </c>
      <c r="G36" s="574">
        <v>711.40000000000009</v>
      </c>
      <c r="H36" s="574">
        <v>243.79999999999998</v>
      </c>
      <c r="I36" s="574">
        <v>31.700000000000003</v>
      </c>
      <c r="J36" s="574">
        <f t="shared" si="10"/>
        <v>986.90000000000009</v>
      </c>
      <c r="K36" s="574">
        <f t="shared" si="11"/>
        <v>1920</v>
      </c>
      <c r="L36" s="574">
        <f t="shared" si="11"/>
        <v>779.3</v>
      </c>
      <c r="M36" s="574">
        <f t="shared" si="11"/>
        <v>104.45</v>
      </c>
      <c r="N36" s="574">
        <f t="shared" si="12"/>
        <v>2803.75</v>
      </c>
    </row>
    <row r="37" spans="1:14" ht="15.75">
      <c r="A37" s="567">
        <v>3</v>
      </c>
      <c r="B37" s="568" t="s">
        <v>201</v>
      </c>
      <c r="C37" s="574">
        <v>3325.3</v>
      </c>
      <c r="D37" s="574">
        <v>1594.5500000000002</v>
      </c>
      <c r="E37" s="574">
        <v>60.399999999999991</v>
      </c>
      <c r="F37" s="574">
        <f t="shared" si="9"/>
        <v>4980.25</v>
      </c>
      <c r="G37" s="574">
        <v>1458.2</v>
      </c>
      <c r="H37" s="574">
        <v>783.65</v>
      </c>
      <c r="I37" s="574">
        <v>31.25</v>
      </c>
      <c r="J37" s="574">
        <f t="shared" si="10"/>
        <v>2273.1</v>
      </c>
      <c r="K37" s="574">
        <f t="shared" si="11"/>
        <v>4783.5</v>
      </c>
      <c r="L37" s="574">
        <f t="shared" si="11"/>
        <v>2378.2000000000003</v>
      </c>
      <c r="M37" s="574">
        <f t="shared" si="11"/>
        <v>91.649999999999991</v>
      </c>
      <c r="N37" s="574">
        <f t="shared" si="12"/>
        <v>7253.35</v>
      </c>
    </row>
    <row r="38" spans="1:14" ht="15.75">
      <c r="A38" s="567">
        <v>3</v>
      </c>
      <c r="B38" s="568" t="s">
        <v>191</v>
      </c>
      <c r="C38" s="574">
        <v>2652.25</v>
      </c>
      <c r="D38" s="574">
        <v>895.25</v>
      </c>
      <c r="E38" s="574">
        <v>47.650000000000006</v>
      </c>
      <c r="F38" s="574">
        <f t="shared" si="9"/>
        <v>3595.15</v>
      </c>
      <c r="G38" s="574">
        <v>5153.3499999999995</v>
      </c>
      <c r="H38" s="574">
        <v>1329.5</v>
      </c>
      <c r="I38" s="574">
        <v>139.60000000000002</v>
      </c>
      <c r="J38" s="574">
        <f t="shared" si="10"/>
        <v>6622.45</v>
      </c>
      <c r="K38" s="574">
        <f t="shared" si="11"/>
        <v>7805.5999999999995</v>
      </c>
      <c r="L38" s="574">
        <f t="shared" si="11"/>
        <v>2224.75</v>
      </c>
      <c r="M38" s="574">
        <f t="shared" si="11"/>
        <v>187.25000000000003</v>
      </c>
      <c r="N38" s="574">
        <f t="shared" si="12"/>
        <v>10217.599999999999</v>
      </c>
    </row>
    <row r="39" spans="1:14" ht="15.75">
      <c r="A39" s="567">
        <v>3</v>
      </c>
      <c r="B39" s="568" t="s">
        <v>199</v>
      </c>
      <c r="C39" s="574">
        <v>2367.5500000000002</v>
      </c>
      <c r="D39" s="574">
        <v>1361.7</v>
      </c>
      <c r="E39" s="574">
        <v>95.949999999999989</v>
      </c>
      <c r="F39" s="574">
        <f>C39+D39+E39</f>
        <v>3825.2</v>
      </c>
      <c r="G39" s="574">
        <v>2140.1499999999996</v>
      </c>
      <c r="H39" s="574">
        <v>553.54999999999995</v>
      </c>
      <c r="I39" s="574">
        <v>0.3</v>
      </c>
      <c r="J39" s="574">
        <f t="shared" si="10"/>
        <v>2694</v>
      </c>
      <c r="K39" s="574">
        <f t="shared" si="11"/>
        <v>4507.7</v>
      </c>
      <c r="L39" s="574">
        <f t="shared" si="11"/>
        <v>1915.25</v>
      </c>
      <c r="M39" s="574">
        <f t="shared" si="11"/>
        <v>96.249999999999986</v>
      </c>
      <c r="N39" s="574">
        <f t="shared" si="12"/>
        <v>6519.2</v>
      </c>
    </row>
    <row r="40" spans="1:14" ht="15.75">
      <c r="A40" s="567">
        <v>3</v>
      </c>
      <c r="B40" s="568" t="s">
        <v>269</v>
      </c>
      <c r="C40" s="574">
        <v>3757.75</v>
      </c>
      <c r="D40" s="574">
        <v>2811.1000000000004</v>
      </c>
      <c r="E40" s="574">
        <v>939.34999999999991</v>
      </c>
      <c r="F40" s="574">
        <f>SUM(C40:E40)</f>
        <v>7508.2000000000007</v>
      </c>
      <c r="G40" s="574">
        <v>2307.35</v>
      </c>
      <c r="H40" s="574">
        <v>712.3</v>
      </c>
      <c r="I40" s="574">
        <v>61.249999999999993</v>
      </c>
      <c r="J40" s="574">
        <f t="shared" si="10"/>
        <v>3080.8999999999996</v>
      </c>
      <c r="K40" s="574">
        <f t="shared" si="11"/>
        <v>6065.1</v>
      </c>
      <c r="L40" s="574">
        <f t="shared" si="11"/>
        <v>3523.4000000000005</v>
      </c>
      <c r="M40" s="574">
        <f t="shared" si="11"/>
        <v>1000.5999999999999</v>
      </c>
      <c r="N40" s="574">
        <f t="shared" si="12"/>
        <v>10589.1</v>
      </c>
    </row>
    <row r="41" spans="1:14" s="225" customFormat="1" ht="15.75">
      <c r="A41" s="570"/>
      <c r="B41" s="566" t="s">
        <v>470</v>
      </c>
      <c r="C41" s="575">
        <f t="shared" ref="C41:N41" si="13">SUM(C28:C40)</f>
        <v>23856.649999999998</v>
      </c>
      <c r="D41" s="575">
        <f t="shared" si="13"/>
        <v>11710.85</v>
      </c>
      <c r="E41" s="575">
        <f t="shared" si="13"/>
        <v>1577.35</v>
      </c>
      <c r="F41" s="575">
        <f t="shared" si="13"/>
        <v>37144.850000000006</v>
      </c>
      <c r="G41" s="575">
        <f t="shared" si="13"/>
        <v>18087.150000000001</v>
      </c>
      <c r="H41" s="575">
        <f t="shared" si="13"/>
        <v>5043.1500000000005</v>
      </c>
      <c r="I41" s="575">
        <f t="shared" si="13"/>
        <v>354.75000000000006</v>
      </c>
      <c r="J41" s="575">
        <f t="shared" si="13"/>
        <v>23485.050000000003</v>
      </c>
      <c r="K41" s="575">
        <f t="shared" si="13"/>
        <v>41943.799999999996</v>
      </c>
      <c r="L41" s="575">
        <f t="shared" si="13"/>
        <v>16754</v>
      </c>
      <c r="M41" s="575">
        <f t="shared" si="13"/>
        <v>1932.1</v>
      </c>
      <c r="N41" s="575">
        <f t="shared" si="13"/>
        <v>60629.899999999987</v>
      </c>
    </row>
    <row r="42" spans="1:14" ht="15.75">
      <c r="A42" s="567" t="s">
        <v>79</v>
      </c>
      <c r="B42" s="568" t="s">
        <v>272</v>
      </c>
      <c r="C42" s="574">
        <v>3.6</v>
      </c>
      <c r="D42" s="574">
        <v>5.45</v>
      </c>
      <c r="E42" s="574">
        <v>0.5</v>
      </c>
      <c r="F42" s="574">
        <f t="shared" ref="F42:F47" si="14">SUM(C42:E42)</f>
        <v>9.5500000000000007</v>
      </c>
      <c r="G42" s="574">
        <v>0</v>
      </c>
      <c r="H42" s="574">
        <v>0</v>
      </c>
      <c r="I42" s="574">
        <v>0</v>
      </c>
      <c r="J42" s="574">
        <f t="shared" ref="J42:J51" si="15">SUM(G42:I42)</f>
        <v>0</v>
      </c>
      <c r="K42" s="574">
        <f t="shared" ref="K42:M52" si="16">C42+G42</f>
        <v>3.6</v>
      </c>
      <c r="L42" s="574">
        <f t="shared" si="16"/>
        <v>5.45</v>
      </c>
      <c r="M42" s="574">
        <f t="shared" si="16"/>
        <v>0.5</v>
      </c>
      <c r="N42" s="574">
        <f t="shared" ref="N42:N52" si="17">K42+L42+M42</f>
        <v>9.5500000000000007</v>
      </c>
    </row>
    <row r="43" spans="1:14" ht="15.75">
      <c r="A43" s="567" t="s">
        <v>79</v>
      </c>
      <c r="B43" s="568" t="s">
        <v>273</v>
      </c>
      <c r="C43" s="574">
        <v>4.3</v>
      </c>
      <c r="D43" s="574">
        <v>4.6500000000000004</v>
      </c>
      <c r="E43" s="574">
        <v>2.35</v>
      </c>
      <c r="F43" s="574">
        <f t="shared" si="14"/>
        <v>11.299999999999999</v>
      </c>
      <c r="G43" s="574">
        <v>0</v>
      </c>
      <c r="H43" s="574">
        <v>0</v>
      </c>
      <c r="I43" s="574">
        <v>0</v>
      </c>
      <c r="J43" s="574">
        <f t="shared" si="15"/>
        <v>0</v>
      </c>
      <c r="K43" s="574">
        <f t="shared" si="16"/>
        <v>4.3</v>
      </c>
      <c r="L43" s="574">
        <f t="shared" si="16"/>
        <v>4.6500000000000004</v>
      </c>
      <c r="M43" s="574">
        <f t="shared" si="16"/>
        <v>2.35</v>
      </c>
      <c r="N43" s="574">
        <f t="shared" si="17"/>
        <v>11.299999999999999</v>
      </c>
    </row>
    <row r="44" spans="1:14" ht="15.75">
      <c r="A44" s="567" t="s">
        <v>79</v>
      </c>
      <c r="B44" s="568" t="s">
        <v>192</v>
      </c>
      <c r="C44" s="574">
        <v>378.84999999999997</v>
      </c>
      <c r="D44" s="574">
        <v>87.300000000000011</v>
      </c>
      <c r="E44" s="574">
        <v>14.350000000000001</v>
      </c>
      <c r="F44" s="574">
        <f t="shared" si="14"/>
        <v>480.5</v>
      </c>
      <c r="G44" s="574">
        <v>927.84999999999991</v>
      </c>
      <c r="H44" s="574">
        <v>117.9</v>
      </c>
      <c r="I44" s="574">
        <v>1.95</v>
      </c>
      <c r="J44" s="574">
        <f t="shared" si="15"/>
        <v>1047.7</v>
      </c>
      <c r="K44" s="574">
        <f t="shared" si="16"/>
        <v>1306.6999999999998</v>
      </c>
      <c r="L44" s="574">
        <f t="shared" si="16"/>
        <v>205.20000000000002</v>
      </c>
      <c r="M44" s="574">
        <f t="shared" si="16"/>
        <v>16.3</v>
      </c>
      <c r="N44" s="574">
        <f t="shared" si="17"/>
        <v>1528.1999999999998</v>
      </c>
    </row>
    <row r="45" spans="1:14" ht="15.75">
      <c r="A45" s="567" t="s">
        <v>79</v>
      </c>
      <c r="B45" s="568" t="s">
        <v>198</v>
      </c>
      <c r="C45" s="574">
        <v>386.35</v>
      </c>
      <c r="D45" s="574">
        <v>141.9</v>
      </c>
      <c r="E45" s="574">
        <v>13.05</v>
      </c>
      <c r="F45" s="574">
        <f t="shared" si="14"/>
        <v>541.29999999999995</v>
      </c>
      <c r="G45" s="574">
        <v>63.5</v>
      </c>
      <c r="H45" s="574">
        <v>6.05</v>
      </c>
      <c r="I45" s="574">
        <v>0.45</v>
      </c>
      <c r="J45" s="574">
        <f t="shared" si="15"/>
        <v>70</v>
      </c>
      <c r="K45" s="574">
        <f t="shared" si="16"/>
        <v>449.85</v>
      </c>
      <c r="L45" s="574">
        <f t="shared" si="16"/>
        <v>147.95000000000002</v>
      </c>
      <c r="M45" s="574">
        <f t="shared" si="16"/>
        <v>13.5</v>
      </c>
      <c r="N45" s="574">
        <f t="shared" si="17"/>
        <v>611.30000000000007</v>
      </c>
    </row>
    <row r="46" spans="1:14" ht="15.75">
      <c r="A46" s="567" t="s">
        <v>79</v>
      </c>
      <c r="B46" s="568" t="s">
        <v>211</v>
      </c>
      <c r="C46" s="574">
        <v>1147.05</v>
      </c>
      <c r="D46" s="574">
        <v>572.85</v>
      </c>
      <c r="E46" s="574">
        <v>52.25</v>
      </c>
      <c r="F46" s="574">
        <f t="shared" si="14"/>
        <v>1772.15</v>
      </c>
      <c r="G46" s="574">
        <v>416.3</v>
      </c>
      <c r="H46" s="574">
        <v>44.1</v>
      </c>
      <c r="I46" s="574">
        <v>1</v>
      </c>
      <c r="J46" s="574">
        <f t="shared" si="15"/>
        <v>461.40000000000003</v>
      </c>
      <c r="K46" s="574">
        <f t="shared" si="16"/>
        <v>1563.35</v>
      </c>
      <c r="L46" s="574">
        <f t="shared" si="16"/>
        <v>616.95000000000005</v>
      </c>
      <c r="M46" s="574">
        <f t="shared" si="16"/>
        <v>53.25</v>
      </c>
      <c r="N46" s="574">
        <f t="shared" si="17"/>
        <v>2233.5500000000002</v>
      </c>
    </row>
    <row r="47" spans="1:14" ht="15.75">
      <c r="A47" s="567" t="s">
        <v>79</v>
      </c>
      <c r="B47" s="568" t="s">
        <v>194</v>
      </c>
      <c r="C47" s="574">
        <v>760.95</v>
      </c>
      <c r="D47" s="574">
        <v>573.80000000000007</v>
      </c>
      <c r="E47" s="574">
        <v>67.650000000000006</v>
      </c>
      <c r="F47" s="574">
        <f t="shared" si="14"/>
        <v>1402.4</v>
      </c>
      <c r="G47" s="574">
        <v>278.5</v>
      </c>
      <c r="H47" s="574">
        <v>66.400000000000006</v>
      </c>
      <c r="I47" s="574">
        <v>3.55</v>
      </c>
      <c r="J47" s="574">
        <f t="shared" si="15"/>
        <v>348.45</v>
      </c>
      <c r="K47" s="574">
        <f t="shared" si="16"/>
        <v>1039.45</v>
      </c>
      <c r="L47" s="574">
        <f t="shared" si="16"/>
        <v>640.20000000000005</v>
      </c>
      <c r="M47" s="574">
        <f t="shared" si="16"/>
        <v>71.2</v>
      </c>
      <c r="N47" s="574">
        <f t="shared" si="17"/>
        <v>1750.8500000000001</v>
      </c>
    </row>
    <row r="48" spans="1:14" ht="15.75">
      <c r="A48" s="567" t="s">
        <v>79</v>
      </c>
      <c r="B48" s="568" t="s">
        <v>204</v>
      </c>
      <c r="C48" s="574">
        <v>434.6</v>
      </c>
      <c r="D48" s="574">
        <v>268.96500000000003</v>
      </c>
      <c r="E48" s="574">
        <v>13.100000000000001</v>
      </c>
      <c r="F48" s="574">
        <f>C48+D48+E48</f>
        <v>716.66500000000008</v>
      </c>
      <c r="G48" s="574">
        <v>44</v>
      </c>
      <c r="H48" s="574">
        <v>21.85</v>
      </c>
      <c r="I48" s="574">
        <v>0.25</v>
      </c>
      <c r="J48" s="574">
        <f t="shared" si="15"/>
        <v>66.099999999999994</v>
      </c>
      <c r="K48" s="574">
        <f t="shared" si="16"/>
        <v>478.6</v>
      </c>
      <c r="L48" s="574">
        <f t="shared" si="16"/>
        <v>290.81500000000005</v>
      </c>
      <c r="M48" s="574">
        <f t="shared" si="16"/>
        <v>13.350000000000001</v>
      </c>
      <c r="N48" s="574">
        <f t="shared" si="17"/>
        <v>782.7650000000001</v>
      </c>
    </row>
    <row r="49" spans="1:14" ht="15.75">
      <c r="A49" s="567" t="s">
        <v>79</v>
      </c>
      <c r="B49" s="568" t="s">
        <v>656</v>
      </c>
      <c r="C49" s="574">
        <v>921.05</v>
      </c>
      <c r="D49" s="574">
        <v>394.95</v>
      </c>
      <c r="E49" s="574">
        <v>52.15</v>
      </c>
      <c r="F49" s="574">
        <f>SUM(C49:E49)</f>
        <v>1368.15</v>
      </c>
      <c r="G49" s="574">
        <v>0</v>
      </c>
      <c r="H49" s="574">
        <v>0</v>
      </c>
      <c r="I49" s="574">
        <v>0</v>
      </c>
      <c r="J49" s="574">
        <f t="shared" si="15"/>
        <v>0</v>
      </c>
      <c r="K49" s="574">
        <f t="shared" si="16"/>
        <v>921.05</v>
      </c>
      <c r="L49" s="574">
        <f t="shared" si="16"/>
        <v>394.95</v>
      </c>
      <c r="M49" s="574">
        <f t="shared" si="16"/>
        <v>52.15</v>
      </c>
      <c r="N49" s="574">
        <f t="shared" si="17"/>
        <v>1368.15</v>
      </c>
    </row>
    <row r="50" spans="1:14" ht="15.75">
      <c r="A50" s="567" t="s">
        <v>79</v>
      </c>
      <c r="B50" s="568" t="s">
        <v>200</v>
      </c>
      <c r="C50" s="574">
        <v>0</v>
      </c>
      <c r="D50" s="574">
        <v>0</v>
      </c>
      <c r="E50" s="574">
        <v>0</v>
      </c>
      <c r="F50" s="574">
        <f>SUM(C50:E50)</f>
        <v>0</v>
      </c>
      <c r="G50" s="574">
        <v>137.4</v>
      </c>
      <c r="H50" s="574">
        <v>44.949999999999996</v>
      </c>
      <c r="I50" s="574">
        <v>2.7</v>
      </c>
      <c r="J50" s="574">
        <f t="shared" si="15"/>
        <v>185.04999999999998</v>
      </c>
      <c r="K50" s="574">
        <f t="shared" si="16"/>
        <v>137.4</v>
      </c>
      <c r="L50" s="574">
        <f t="shared" si="16"/>
        <v>44.949999999999996</v>
      </c>
      <c r="M50" s="574">
        <f t="shared" si="16"/>
        <v>2.7</v>
      </c>
      <c r="N50" s="574">
        <f t="shared" si="17"/>
        <v>185.04999999999998</v>
      </c>
    </row>
    <row r="51" spans="1:14" ht="15.75">
      <c r="A51" s="567" t="s">
        <v>79</v>
      </c>
      <c r="B51" s="568" t="s">
        <v>188</v>
      </c>
      <c r="C51" s="574">
        <v>80.099999999999994</v>
      </c>
      <c r="D51" s="574">
        <v>19.600000000000001</v>
      </c>
      <c r="E51" s="574">
        <v>0.6</v>
      </c>
      <c r="F51" s="574">
        <f>SUM(C51:E51)</f>
        <v>100.29999999999998</v>
      </c>
      <c r="G51" s="574">
        <v>253.80000000000004</v>
      </c>
      <c r="H51" s="574">
        <v>170.55</v>
      </c>
      <c r="I51" s="574">
        <v>7.35</v>
      </c>
      <c r="J51" s="574">
        <f t="shared" si="15"/>
        <v>431.70000000000005</v>
      </c>
      <c r="K51" s="574">
        <f t="shared" si="16"/>
        <v>333.90000000000003</v>
      </c>
      <c r="L51" s="574">
        <f t="shared" si="16"/>
        <v>190.15</v>
      </c>
      <c r="M51" s="574">
        <f t="shared" si="16"/>
        <v>7.9499999999999993</v>
      </c>
      <c r="N51" s="574">
        <f t="shared" si="17"/>
        <v>532.00000000000011</v>
      </c>
    </row>
    <row r="52" spans="1:14" ht="15.75">
      <c r="A52" s="567" t="s">
        <v>79</v>
      </c>
      <c r="B52" s="571" t="s">
        <v>511</v>
      </c>
      <c r="C52" s="574">
        <v>2798.5</v>
      </c>
      <c r="D52" s="574">
        <v>1572.175</v>
      </c>
      <c r="E52" s="574">
        <v>113.97499999999999</v>
      </c>
      <c r="F52" s="574">
        <v>4484.6500000000005</v>
      </c>
      <c r="G52" s="574">
        <v>544.54999999999995</v>
      </c>
      <c r="H52" s="574">
        <v>90.8</v>
      </c>
      <c r="I52" s="574">
        <v>4.4749999999999996</v>
      </c>
      <c r="J52" s="574">
        <v>639.82499999999993</v>
      </c>
      <c r="K52" s="574">
        <f t="shared" si="16"/>
        <v>3343.05</v>
      </c>
      <c r="L52" s="574">
        <f t="shared" si="16"/>
        <v>1662.9749999999999</v>
      </c>
      <c r="M52" s="574">
        <f t="shared" si="16"/>
        <v>118.44999999999999</v>
      </c>
      <c r="N52" s="574">
        <f t="shared" si="17"/>
        <v>5124.4749999999995</v>
      </c>
    </row>
    <row r="53" spans="1:14" s="225" customFormat="1" ht="15.75">
      <c r="A53" s="572"/>
      <c r="B53" s="573" t="s">
        <v>657</v>
      </c>
      <c r="C53" s="575">
        <f t="shared" ref="C53:N53" si="18">SUM(C42:C52)</f>
        <v>6915.35</v>
      </c>
      <c r="D53" s="575">
        <f t="shared" si="18"/>
        <v>3641.6400000000003</v>
      </c>
      <c r="E53" s="575">
        <f t="shared" si="18"/>
        <v>329.97500000000002</v>
      </c>
      <c r="F53" s="575">
        <f t="shared" si="18"/>
        <v>10886.965000000002</v>
      </c>
      <c r="G53" s="575">
        <f t="shared" si="18"/>
        <v>2665.8999999999996</v>
      </c>
      <c r="H53" s="575">
        <f t="shared" si="18"/>
        <v>562.6</v>
      </c>
      <c r="I53" s="575">
        <f t="shared" si="18"/>
        <v>21.725000000000001</v>
      </c>
      <c r="J53" s="575">
        <f t="shared" si="18"/>
        <v>3250.2250000000004</v>
      </c>
      <c r="K53" s="575">
        <f t="shared" si="18"/>
        <v>9581.25</v>
      </c>
      <c r="L53" s="575">
        <f t="shared" si="18"/>
        <v>4204.24</v>
      </c>
      <c r="M53" s="575">
        <f t="shared" si="18"/>
        <v>351.7</v>
      </c>
      <c r="N53" s="575">
        <f t="shared" si="18"/>
        <v>14137.189999999999</v>
      </c>
    </row>
    <row r="54" spans="1:14" ht="15.75">
      <c r="A54" s="567">
        <v>5</v>
      </c>
      <c r="B54" s="568" t="s">
        <v>202</v>
      </c>
      <c r="C54" s="574">
        <v>1062</v>
      </c>
      <c r="D54" s="574">
        <v>364.79999999999995</v>
      </c>
      <c r="E54" s="574">
        <v>54.5</v>
      </c>
      <c r="F54" s="574">
        <f>SUM(C54:E54)</f>
        <v>1481.3</v>
      </c>
      <c r="G54" s="574">
        <v>0</v>
      </c>
      <c r="H54" s="574">
        <v>0</v>
      </c>
      <c r="I54" s="574">
        <v>0</v>
      </c>
      <c r="J54" s="574">
        <f>SUM(G54:I54)</f>
        <v>0</v>
      </c>
      <c r="K54" s="574">
        <f t="shared" ref="K54:M65" si="19">C54+G54</f>
        <v>1062</v>
      </c>
      <c r="L54" s="574">
        <f t="shared" si="19"/>
        <v>364.79999999999995</v>
      </c>
      <c r="M54" s="574">
        <f t="shared" si="19"/>
        <v>54.5</v>
      </c>
      <c r="N54" s="574">
        <f>K54+L54+M54</f>
        <v>1481.3</v>
      </c>
    </row>
    <row r="55" spans="1:14" ht="15.75">
      <c r="A55" s="567">
        <v>5</v>
      </c>
      <c r="B55" s="568" t="s">
        <v>193</v>
      </c>
      <c r="C55" s="574">
        <v>325</v>
      </c>
      <c r="D55" s="574">
        <v>94.25</v>
      </c>
      <c r="E55" s="574">
        <v>11.25</v>
      </c>
      <c r="F55" s="574">
        <f>SUM(C55:E55)</f>
        <v>430.5</v>
      </c>
      <c r="G55" s="574">
        <v>171.5</v>
      </c>
      <c r="H55" s="574">
        <v>16.350000000000001</v>
      </c>
      <c r="I55" s="574">
        <v>3</v>
      </c>
      <c r="J55" s="574">
        <f>SUM(G55:I55)</f>
        <v>190.85</v>
      </c>
      <c r="K55" s="574">
        <f t="shared" si="19"/>
        <v>496.5</v>
      </c>
      <c r="L55" s="574">
        <f t="shared" si="19"/>
        <v>110.6</v>
      </c>
      <c r="M55" s="574">
        <f t="shared" si="19"/>
        <v>14.25</v>
      </c>
      <c r="N55" s="574">
        <f t="shared" ref="N55:N65" si="20">K55+L55+M55</f>
        <v>621.35</v>
      </c>
    </row>
    <row r="56" spans="1:14" ht="15.75">
      <c r="A56" s="567">
        <v>5</v>
      </c>
      <c r="B56" s="568" t="s">
        <v>658</v>
      </c>
      <c r="C56" s="574">
        <v>608</v>
      </c>
      <c r="D56" s="574">
        <v>159.19999999999999</v>
      </c>
      <c r="E56" s="574">
        <v>18.2</v>
      </c>
      <c r="F56" s="574">
        <f>SUM(C56:E56)</f>
        <v>785.40000000000009</v>
      </c>
      <c r="G56" s="574">
        <v>186.95</v>
      </c>
      <c r="H56" s="574">
        <v>10.65</v>
      </c>
      <c r="I56" s="574">
        <v>2.2999999999999998</v>
      </c>
      <c r="J56" s="574">
        <f>SUM(G56:I56)</f>
        <v>199.9</v>
      </c>
      <c r="K56" s="574">
        <f t="shared" si="19"/>
        <v>794.95</v>
      </c>
      <c r="L56" s="574">
        <f t="shared" si="19"/>
        <v>169.85</v>
      </c>
      <c r="M56" s="574">
        <f t="shared" si="19"/>
        <v>20.5</v>
      </c>
      <c r="N56" s="574">
        <f t="shared" si="20"/>
        <v>985.30000000000007</v>
      </c>
    </row>
    <row r="57" spans="1:14" ht="15.75">
      <c r="A57" s="567">
        <v>5</v>
      </c>
      <c r="B57" s="568" t="s">
        <v>514</v>
      </c>
      <c r="C57" s="574">
        <v>2798.5</v>
      </c>
      <c r="D57" s="574">
        <v>1572.175</v>
      </c>
      <c r="E57" s="574">
        <v>113.97499999999999</v>
      </c>
      <c r="F57" s="574">
        <v>4484.6500000000005</v>
      </c>
      <c r="G57" s="574">
        <v>544.54999999999995</v>
      </c>
      <c r="H57" s="574">
        <v>90.8</v>
      </c>
      <c r="I57" s="574">
        <v>4.4749999999999996</v>
      </c>
      <c r="J57" s="574">
        <v>639.82499999999993</v>
      </c>
      <c r="K57" s="574">
        <f t="shared" si="19"/>
        <v>3343.05</v>
      </c>
      <c r="L57" s="574">
        <f t="shared" si="19"/>
        <v>1662.9749999999999</v>
      </c>
      <c r="M57" s="574">
        <f t="shared" si="19"/>
        <v>118.44999999999999</v>
      </c>
      <c r="N57" s="574">
        <f t="shared" si="20"/>
        <v>5124.4749999999995</v>
      </c>
    </row>
    <row r="58" spans="1:14" ht="15.75">
      <c r="A58" s="567">
        <v>5</v>
      </c>
      <c r="B58" s="568" t="s">
        <v>515</v>
      </c>
      <c r="C58" s="574">
        <v>13122.35</v>
      </c>
      <c r="D58" s="574">
        <v>6623.8550000000005</v>
      </c>
      <c r="E58" s="574">
        <v>326.04999999999995</v>
      </c>
      <c r="F58" s="574">
        <f>SUM(C58:E58)</f>
        <v>20072.255000000001</v>
      </c>
      <c r="G58" s="574">
        <v>6568.9000000000005</v>
      </c>
      <c r="H58" s="574">
        <v>1392.9499999999998</v>
      </c>
      <c r="I58" s="574">
        <v>56.75</v>
      </c>
      <c r="J58" s="574">
        <f>SUM(G58:I58)</f>
        <v>8018.6</v>
      </c>
      <c r="K58" s="574">
        <f t="shared" si="19"/>
        <v>19691.25</v>
      </c>
      <c r="L58" s="574">
        <f t="shared" si="19"/>
        <v>8016.8050000000003</v>
      </c>
      <c r="M58" s="574">
        <f t="shared" si="19"/>
        <v>382.79999999999995</v>
      </c>
      <c r="N58" s="574">
        <f t="shared" si="20"/>
        <v>28090.855</v>
      </c>
    </row>
    <row r="59" spans="1:14" ht="15.75">
      <c r="A59" s="567">
        <v>5</v>
      </c>
      <c r="B59" s="568" t="s">
        <v>281</v>
      </c>
      <c r="C59" s="574">
        <v>8744.2999999999993</v>
      </c>
      <c r="D59" s="574">
        <v>5039.6000000000004</v>
      </c>
      <c r="E59" s="574">
        <v>165.8</v>
      </c>
      <c r="F59" s="574">
        <f>SUM(C59:E59)</f>
        <v>13949.699999999999</v>
      </c>
      <c r="G59" s="574">
        <v>2406.1999999999998</v>
      </c>
      <c r="H59" s="574">
        <v>813.1</v>
      </c>
      <c r="I59" s="574">
        <v>25.5</v>
      </c>
      <c r="J59" s="574">
        <f>SUM(G59:I59)</f>
        <v>3244.7999999999997</v>
      </c>
      <c r="K59" s="574">
        <f t="shared" si="19"/>
        <v>11150.5</v>
      </c>
      <c r="L59" s="574">
        <f t="shared" si="19"/>
        <v>5852.7000000000007</v>
      </c>
      <c r="M59" s="574">
        <f t="shared" si="19"/>
        <v>191.3</v>
      </c>
      <c r="N59" s="574">
        <f t="shared" si="20"/>
        <v>17194.5</v>
      </c>
    </row>
    <row r="60" spans="1:14" ht="15.75">
      <c r="A60" s="567">
        <v>5</v>
      </c>
      <c r="B60" s="568" t="s">
        <v>169</v>
      </c>
      <c r="C60" s="574">
        <v>6222.4750000000004</v>
      </c>
      <c r="D60" s="574">
        <v>4244.1499999999996</v>
      </c>
      <c r="E60" s="574">
        <v>106.9</v>
      </c>
      <c r="F60" s="574">
        <f>C60+D60+E60</f>
        <v>10573.525</v>
      </c>
      <c r="G60" s="574">
        <v>1607.0999999999997</v>
      </c>
      <c r="H60" s="574">
        <v>996.69999999999993</v>
      </c>
      <c r="I60" s="574">
        <v>25</v>
      </c>
      <c r="J60" s="574">
        <f>SUM(G60:I60)</f>
        <v>2628.7999999999997</v>
      </c>
      <c r="K60" s="574">
        <f t="shared" si="19"/>
        <v>7829.5749999999998</v>
      </c>
      <c r="L60" s="574">
        <f t="shared" si="19"/>
        <v>5240.8499999999995</v>
      </c>
      <c r="M60" s="574">
        <f t="shared" si="19"/>
        <v>131.9</v>
      </c>
      <c r="N60" s="574">
        <f t="shared" si="20"/>
        <v>13202.324999999999</v>
      </c>
    </row>
    <row r="61" spans="1:14" ht="15.75">
      <c r="A61" s="567">
        <v>5</v>
      </c>
      <c r="B61" s="568" t="s">
        <v>170</v>
      </c>
      <c r="C61" s="574">
        <v>4204.25</v>
      </c>
      <c r="D61" s="574">
        <v>1620.45</v>
      </c>
      <c r="E61" s="574">
        <v>72.349999999999994</v>
      </c>
      <c r="F61" s="574">
        <f>SUM(C61:E61)</f>
        <v>5897.05</v>
      </c>
      <c r="G61" s="574">
        <v>1005.8000000000001</v>
      </c>
      <c r="H61" s="574">
        <v>334.79999999999995</v>
      </c>
      <c r="I61" s="574">
        <v>16.75</v>
      </c>
      <c r="J61" s="574">
        <f>SUM(G61:I61)</f>
        <v>1357.35</v>
      </c>
      <c r="K61" s="574">
        <f t="shared" si="19"/>
        <v>5210.05</v>
      </c>
      <c r="L61" s="574">
        <f t="shared" si="19"/>
        <v>1955.25</v>
      </c>
      <c r="M61" s="574">
        <f t="shared" si="19"/>
        <v>89.1</v>
      </c>
      <c r="N61" s="574">
        <f t="shared" si="20"/>
        <v>7254.4000000000005</v>
      </c>
    </row>
    <row r="62" spans="1:14" ht="15.75">
      <c r="A62" s="567">
        <v>5</v>
      </c>
      <c r="B62" s="568" t="s">
        <v>171</v>
      </c>
      <c r="C62" s="574">
        <v>4583.75</v>
      </c>
      <c r="D62" s="574">
        <v>2417.6499999999996</v>
      </c>
      <c r="E62" s="574">
        <v>124.45</v>
      </c>
      <c r="F62" s="574">
        <f>SUM(C62:E62)</f>
        <v>7125.8499999999995</v>
      </c>
      <c r="G62" s="574">
        <v>1861.7</v>
      </c>
      <c r="H62" s="574">
        <v>273.15000000000003</v>
      </c>
      <c r="I62" s="574">
        <v>33.65</v>
      </c>
      <c r="J62" s="574">
        <f>SUM(G62:I62)</f>
        <v>2168.5</v>
      </c>
      <c r="K62" s="574">
        <f t="shared" si="19"/>
        <v>6445.45</v>
      </c>
      <c r="L62" s="574">
        <f t="shared" si="19"/>
        <v>2690.7999999999997</v>
      </c>
      <c r="M62" s="574">
        <f t="shared" si="19"/>
        <v>158.1</v>
      </c>
      <c r="N62" s="574">
        <f t="shared" si="20"/>
        <v>9294.35</v>
      </c>
    </row>
    <row r="63" spans="1:14" ht="15.75">
      <c r="A63" s="567">
        <v>5</v>
      </c>
      <c r="B63" s="568" t="s">
        <v>659</v>
      </c>
      <c r="C63" s="574">
        <v>169.57499999999999</v>
      </c>
      <c r="D63" s="574">
        <v>39.325000000000003</v>
      </c>
      <c r="E63" s="574">
        <v>4.0999999999999996</v>
      </c>
      <c r="F63" s="574">
        <v>212.99999999999997</v>
      </c>
      <c r="G63" s="574">
        <v>0</v>
      </c>
      <c r="H63" s="574">
        <v>0</v>
      </c>
      <c r="I63" s="574">
        <v>0</v>
      </c>
      <c r="J63" s="574">
        <v>0</v>
      </c>
      <c r="K63" s="574">
        <f t="shared" si="19"/>
        <v>169.57499999999999</v>
      </c>
      <c r="L63" s="574">
        <f t="shared" si="19"/>
        <v>39.325000000000003</v>
      </c>
      <c r="M63" s="574">
        <f t="shared" si="19"/>
        <v>4.0999999999999996</v>
      </c>
      <c r="N63" s="574">
        <f t="shared" si="20"/>
        <v>212.99999999999997</v>
      </c>
    </row>
    <row r="64" spans="1:14" ht="15.75">
      <c r="A64" s="567">
        <v>5</v>
      </c>
      <c r="B64" s="568" t="s">
        <v>205</v>
      </c>
      <c r="C64" s="574">
        <v>187.8</v>
      </c>
      <c r="D64" s="574">
        <v>150.5</v>
      </c>
      <c r="E64" s="574">
        <v>16.399999999999999</v>
      </c>
      <c r="F64" s="574">
        <f>SUM(C64:E64)</f>
        <v>354.7</v>
      </c>
      <c r="G64" s="574">
        <v>139.05000000000001</v>
      </c>
      <c r="H64" s="574">
        <v>53</v>
      </c>
      <c r="I64" s="574">
        <v>6.8000000000000007</v>
      </c>
      <c r="J64" s="574">
        <f>SUM(G64:I64)</f>
        <v>198.85000000000002</v>
      </c>
      <c r="K64" s="574">
        <f t="shared" si="19"/>
        <v>326.85000000000002</v>
      </c>
      <c r="L64" s="574">
        <f t="shared" si="19"/>
        <v>203.5</v>
      </c>
      <c r="M64" s="574">
        <f t="shared" si="19"/>
        <v>23.2</v>
      </c>
      <c r="N64" s="574">
        <f t="shared" si="20"/>
        <v>553.55000000000007</v>
      </c>
    </row>
    <row r="65" spans="1:14" ht="15.75">
      <c r="A65" s="567">
        <v>5</v>
      </c>
      <c r="B65" s="568" t="s">
        <v>278</v>
      </c>
      <c r="C65" s="574">
        <v>105.1</v>
      </c>
      <c r="D65" s="574">
        <v>84.1</v>
      </c>
      <c r="E65" s="574">
        <v>8.8000000000000007</v>
      </c>
      <c r="F65" s="574">
        <f>C65+D65+E65</f>
        <v>198</v>
      </c>
      <c r="G65" s="574">
        <v>168.45</v>
      </c>
      <c r="H65" s="574">
        <v>153.55000000000001</v>
      </c>
      <c r="I65" s="574">
        <v>12.75</v>
      </c>
      <c r="J65" s="574">
        <f>SUM(G65:I65)</f>
        <v>334.75</v>
      </c>
      <c r="K65" s="574">
        <f t="shared" si="19"/>
        <v>273.54999999999995</v>
      </c>
      <c r="L65" s="574">
        <f t="shared" si="19"/>
        <v>237.65</v>
      </c>
      <c r="M65" s="574">
        <f t="shared" si="19"/>
        <v>21.55</v>
      </c>
      <c r="N65" s="574">
        <f t="shared" si="20"/>
        <v>532.74999999999989</v>
      </c>
    </row>
    <row r="66" spans="1:14" s="225" customFormat="1" ht="15.75">
      <c r="A66" s="570">
        <v>63</v>
      </c>
      <c r="B66" s="566" t="s">
        <v>477</v>
      </c>
      <c r="C66" s="575">
        <f t="shared" ref="C66:N66" si="21">SUM(C54:C65)</f>
        <v>42133.1</v>
      </c>
      <c r="D66" s="575">
        <f t="shared" si="21"/>
        <v>22410.054999999997</v>
      </c>
      <c r="E66" s="575">
        <f t="shared" si="21"/>
        <v>1022.7749999999999</v>
      </c>
      <c r="F66" s="575">
        <f t="shared" si="21"/>
        <v>65565.929999999993</v>
      </c>
      <c r="G66" s="575">
        <f t="shared" si="21"/>
        <v>14660.2</v>
      </c>
      <c r="H66" s="575">
        <f t="shared" si="21"/>
        <v>4135.0499999999993</v>
      </c>
      <c r="I66" s="575">
        <f t="shared" si="21"/>
        <v>186.97500000000002</v>
      </c>
      <c r="J66" s="575">
        <f t="shared" si="21"/>
        <v>18982.224999999999</v>
      </c>
      <c r="K66" s="575">
        <f t="shared" si="21"/>
        <v>56793.299999999996</v>
      </c>
      <c r="L66" s="575">
        <f t="shared" si="21"/>
        <v>26545.105000000003</v>
      </c>
      <c r="M66" s="575">
        <f t="shared" si="21"/>
        <v>1209.7499999999998</v>
      </c>
      <c r="N66" s="575">
        <f t="shared" si="21"/>
        <v>84548.154999999999</v>
      </c>
    </row>
    <row r="67" spans="1:14" ht="15.75">
      <c r="A67" s="567" t="s">
        <v>80</v>
      </c>
      <c r="B67" s="568" t="s">
        <v>283</v>
      </c>
      <c r="C67" s="574">
        <v>0</v>
      </c>
      <c r="D67" s="574">
        <v>0</v>
      </c>
      <c r="E67" s="574">
        <v>0</v>
      </c>
      <c r="F67" s="574">
        <f>SUM(C67:E67)</f>
        <v>0</v>
      </c>
      <c r="G67" s="574">
        <v>0</v>
      </c>
      <c r="H67" s="574">
        <v>0</v>
      </c>
      <c r="I67" s="574">
        <v>0</v>
      </c>
      <c r="J67" s="574">
        <f>SUM(G67:I67)</f>
        <v>0</v>
      </c>
      <c r="K67" s="574">
        <f t="shared" ref="K67:M76" si="22">C67+G67</f>
        <v>0</v>
      </c>
      <c r="L67" s="574">
        <f t="shared" si="22"/>
        <v>0</v>
      </c>
      <c r="M67" s="574">
        <f t="shared" si="22"/>
        <v>0</v>
      </c>
      <c r="N67" s="574">
        <f>K67+L67+M67</f>
        <v>0</v>
      </c>
    </row>
    <row r="68" spans="1:14" ht="15.75">
      <c r="A68" s="567" t="s">
        <v>80</v>
      </c>
      <c r="B68" s="568" t="s">
        <v>284</v>
      </c>
      <c r="C68" s="574">
        <v>0</v>
      </c>
      <c r="D68" s="574">
        <v>0</v>
      </c>
      <c r="E68" s="574">
        <v>0</v>
      </c>
      <c r="F68" s="574">
        <f>SUM(C68:E68)</f>
        <v>0</v>
      </c>
      <c r="G68" s="574">
        <v>0</v>
      </c>
      <c r="H68" s="574">
        <v>0</v>
      </c>
      <c r="I68" s="574">
        <v>0</v>
      </c>
      <c r="J68" s="574">
        <f>SUM(G68:I68)</f>
        <v>0</v>
      </c>
      <c r="K68" s="574">
        <f t="shared" si="22"/>
        <v>0</v>
      </c>
      <c r="L68" s="574">
        <f t="shared" si="22"/>
        <v>0</v>
      </c>
      <c r="M68" s="574">
        <f t="shared" si="22"/>
        <v>0</v>
      </c>
      <c r="N68" s="574">
        <f t="shared" ref="N68:N76" si="23">K68+L68+M68</f>
        <v>0</v>
      </c>
    </row>
    <row r="69" spans="1:14" ht="15.75">
      <c r="A69" s="567" t="s">
        <v>80</v>
      </c>
      <c r="B69" s="568" t="s">
        <v>285</v>
      </c>
      <c r="C69" s="574">
        <v>0</v>
      </c>
      <c r="D69" s="574">
        <v>0</v>
      </c>
      <c r="E69" s="574">
        <v>0</v>
      </c>
      <c r="F69" s="574">
        <f>SUM(C69:E69)</f>
        <v>0</v>
      </c>
      <c r="G69" s="574">
        <v>0</v>
      </c>
      <c r="H69" s="574">
        <v>0</v>
      </c>
      <c r="I69" s="574">
        <v>0</v>
      </c>
      <c r="J69" s="574">
        <f>SUM(G69:I69)</f>
        <v>0</v>
      </c>
      <c r="K69" s="574">
        <f t="shared" si="22"/>
        <v>0</v>
      </c>
      <c r="L69" s="574">
        <f t="shared" si="22"/>
        <v>0</v>
      </c>
      <c r="M69" s="574">
        <f t="shared" si="22"/>
        <v>0</v>
      </c>
      <c r="N69" s="574">
        <f t="shared" si="23"/>
        <v>0</v>
      </c>
    </row>
    <row r="70" spans="1:14" ht="15.75">
      <c r="A70" s="567" t="s">
        <v>80</v>
      </c>
      <c r="B70" s="568" t="s">
        <v>286</v>
      </c>
      <c r="C70" s="574">
        <v>0.8</v>
      </c>
      <c r="D70" s="574">
        <v>0.5</v>
      </c>
      <c r="E70" s="574">
        <v>0.5</v>
      </c>
      <c r="F70" s="574">
        <f>SUM(C70:E70)</f>
        <v>1.8</v>
      </c>
      <c r="G70" s="574">
        <v>0</v>
      </c>
      <c r="H70" s="574">
        <v>0</v>
      </c>
      <c r="I70" s="574">
        <v>0</v>
      </c>
      <c r="J70" s="574">
        <f>SUM(G70:I70)</f>
        <v>0</v>
      </c>
      <c r="K70" s="574">
        <f t="shared" si="22"/>
        <v>0.8</v>
      </c>
      <c r="L70" s="574">
        <f t="shared" si="22"/>
        <v>0.5</v>
      </c>
      <c r="M70" s="574">
        <f t="shared" si="22"/>
        <v>0.5</v>
      </c>
      <c r="N70" s="574">
        <f t="shared" si="23"/>
        <v>1.8</v>
      </c>
    </row>
    <row r="71" spans="1:14" ht="15.75">
      <c r="A71" s="567" t="s">
        <v>80</v>
      </c>
      <c r="B71" s="568" t="s">
        <v>287</v>
      </c>
      <c r="C71" s="574">
        <v>26</v>
      </c>
      <c r="D71" s="574">
        <v>5</v>
      </c>
      <c r="E71" s="574">
        <v>0</v>
      </c>
      <c r="F71" s="574">
        <f>SUM(C71:E71)</f>
        <v>31</v>
      </c>
      <c r="G71" s="574">
        <v>0</v>
      </c>
      <c r="H71" s="574">
        <v>0</v>
      </c>
      <c r="I71" s="574">
        <v>0</v>
      </c>
      <c r="J71" s="574">
        <f>SUM(G71:I71)</f>
        <v>0</v>
      </c>
      <c r="K71" s="574">
        <f t="shared" si="22"/>
        <v>26</v>
      </c>
      <c r="L71" s="574">
        <f t="shared" si="22"/>
        <v>5</v>
      </c>
      <c r="M71" s="574">
        <f t="shared" si="22"/>
        <v>0</v>
      </c>
      <c r="N71" s="574">
        <f t="shared" si="23"/>
        <v>31</v>
      </c>
    </row>
    <row r="72" spans="1:14" ht="15.75">
      <c r="A72" s="567" t="s">
        <v>80</v>
      </c>
      <c r="B72" s="568" t="s">
        <v>660</v>
      </c>
      <c r="C72" s="574">
        <v>169.57499999999999</v>
      </c>
      <c r="D72" s="574">
        <v>39.325000000000003</v>
      </c>
      <c r="E72" s="574">
        <v>4.0999999999999996</v>
      </c>
      <c r="F72" s="574">
        <v>212.99999999999997</v>
      </c>
      <c r="G72" s="574">
        <v>0</v>
      </c>
      <c r="H72" s="574">
        <v>0</v>
      </c>
      <c r="I72" s="574">
        <v>0</v>
      </c>
      <c r="J72" s="574">
        <v>0</v>
      </c>
      <c r="K72" s="574">
        <f t="shared" si="22"/>
        <v>169.57499999999999</v>
      </c>
      <c r="L72" s="574">
        <f t="shared" si="22"/>
        <v>39.325000000000003</v>
      </c>
      <c r="M72" s="574">
        <f t="shared" si="22"/>
        <v>4.0999999999999996</v>
      </c>
      <c r="N72" s="574">
        <f t="shared" si="23"/>
        <v>212.99999999999997</v>
      </c>
    </row>
    <row r="73" spans="1:14" ht="15.75">
      <c r="A73" s="567" t="s">
        <v>80</v>
      </c>
      <c r="B73" s="568" t="s">
        <v>208</v>
      </c>
      <c r="C73" s="574">
        <v>88.100000000000009</v>
      </c>
      <c r="D73" s="574">
        <v>83.9</v>
      </c>
      <c r="E73" s="574">
        <v>6.0500000000000007</v>
      </c>
      <c r="F73" s="574">
        <f>C73+D73+E73</f>
        <v>178.05</v>
      </c>
      <c r="G73" s="574">
        <v>638.44999999999993</v>
      </c>
      <c r="H73" s="574">
        <v>324.39999999999998</v>
      </c>
      <c r="I73" s="574">
        <v>29.35</v>
      </c>
      <c r="J73" s="574">
        <f>SUM(G73:I73)</f>
        <v>992.19999999999993</v>
      </c>
      <c r="K73" s="574">
        <f t="shared" si="22"/>
        <v>726.55</v>
      </c>
      <c r="L73" s="574">
        <f t="shared" si="22"/>
        <v>408.29999999999995</v>
      </c>
      <c r="M73" s="574">
        <f t="shared" si="22"/>
        <v>35.400000000000006</v>
      </c>
      <c r="N73" s="574">
        <f t="shared" si="23"/>
        <v>1170.25</v>
      </c>
    </row>
    <row r="74" spans="1:14" ht="15.75">
      <c r="A74" s="567" t="s">
        <v>80</v>
      </c>
      <c r="B74" s="568" t="s">
        <v>289</v>
      </c>
      <c r="C74" s="574">
        <v>120.5</v>
      </c>
      <c r="D74" s="574">
        <v>17.5</v>
      </c>
      <c r="E74" s="574">
        <v>0.7</v>
      </c>
      <c r="F74" s="574">
        <f>SUM(C74:E74)</f>
        <v>138.69999999999999</v>
      </c>
      <c r="G74" s="574">
        <v>34.5</v>
      </c>
      <c r="H74" s="574">
        <v>4</v>
      </c>
      <c r="I74" s="574">
        <v>0</v>
      </c>
      <c r="J74" s="574">
        <f>SUM(G74:I74)</f>
        <v>38.5</v>
      </c>
      <c r="K74" s="574">
        <f t="shared" si="22"/>
        <v>155</v>
      </c>
      <c r="L74" s="574">
        <f t="shared" si="22"/>
        <v>21.5</v>
      </c>
      <c r="M74" s="574">
        <f t="shared" si="22"/>
        <v>0.7</v>
      </c>
      <c r="N74" s="574">
        <f t="shared" si="23"/>
        <v>177.2</v>
      </c>
    </row>
    <row r="75" spans="1:14" ht="15.75">
      <c r="A75" s="567" t="s">
        <v>80</v>
      </c>
      <c r="B75" s="568" t="s">
        <v>290</v>
      </c>
      <c r="C75" s="574">
        <v>2</v>
      </c>
      <c r="D75" s="574">
        <v>7</v>
      </c>
      <c r="E75" s="574">
        <v>0.1</v>
      </c>
      <c r="F75" s="574">
        <f>SUM(C75:E75)</f>
        <v>9.1</v>
      </c>
      <c r="G75" s="574">
        <v>345.1</v>
      </c>
      <c r="H75" s="574">
        <v>97.5</v>
      </c>
      <c r="I75" s="574">
        <v>7</v>
      </c>
      <c r="J75" s="574">
        <f>SUM(G75:I75)</f>
        <v>449.6</v>
      </c>
      <c r="K75" s="574">
        <f t="shared" si="22"/>
        <v>347.1</v>
      </c>
      <c r="L75" s="574">
        <f t="shared" si="22"/>
        <v>104.5</v>
      </c>
      <c r="M75" s="574">
        <f t="shared" si="22"/>
        <v>7.1</v>
      </c>
      <c r="N75" s="574">
        <f t="shared" si="23"/>
        <v>458.70000000000005</v>
      </c>
    </row>
    <row r="76" spans="1:14" ht="15.75">
      <c r="A76" s="567" t="s">
        <v>80</v>
      </c>
      <c r="B76" s="568" t="s">
        <v>291</v>
      </c>
      <c r="C76" s="574">
        <v>676.2</v>
      </c>
      <c r="D76" s="574">
        <v>532</v>
      </c>
      <c r="E76" s="574">
        <v>38.65</v>
      </c>
      <c r="F76" s="574">
        <f>SUM(C76:E76)</f>
        <v>1246.8500000000001</v>
      </c>
      <c r="G76" s="574">
        <v>402.7</v>
      </c>
      <c r="H76" s="574">
        <v>175.35</v>
      </c>
      <c r="I76" s="574">
        <v>23.650000000000002</v>
      </c>
      <c r="J76" s="574">
        <f>SUM(G76:I76)</f>
        <v>601.69999999999993</v>
      </c>
      <c r="K76" s="574">
        <f t="shared" si="22"/>
        <v>1078.9000000000001</v>
      </c>
      <c r="L76" s="574">
        <f t="shared" si="22"/>
        <v>707.35</v>
      </c>
      <c r="M76" s="574">
        <f t="shared" si="22"/>
        <v>62.3</v>
      </c>
      <c r="N76" s="574">
        <f t="shared" si="23"/>
        <v>1848.55</v>
      </c>
    </row>
    <row r="77" spans="1:14" s="225" customFormat="1" ht="15.75">
      <c r="A77" s="570">
        <v>74</v>
      </c>
      <c r="B77" s="566" t="s">
        <v>661</v>
      </c>
      <c r="C77" s="575">
        <f t="shared" ref="C77:N77" si="24">SUM(C67:C76)</f>
        <v>1083.1750000000002</v>
      </c>
      <c r="D77" s="575">
        <f t="shared" si="24"/>
        <v>685.22500000000002</v>
      </c>
      <c r="E77" s="575">
        <f t="shared" si="24"/>
        <v>50.099999999999994</v>
      </c>
      <c r="F77" s="575">
        <f t="shared" si="24"/>
        <v>1818.5</v>
      </c>
      <c r="G77" s="575">
        <f t="shared" si="24"/>
        <v>1420.75</v>
      </c>
      <c r="H77" s="575">
        <f t="shared" si="24"/>
        <v>601.25</v>
      </c>
      <c r="I77" s="575">
        <f t="shared" si="24"/>
        <v>60</v>
      </c>
      <c r="J77" s="575">
        <f t="shared" si="24"/>
        <v>2081.9999999999995</v>
      </c>
      <c r="K77" s="575">
        <f t="shared" si="24"/>
        <v>2503.9250000000002</v>
      </c>
      <c r="L77" s="575">
        <f t="shared" si="24"/>
        <v>1286.4749999999999</v>
      </c>
      <c r="M77" s="575">
        <f t="shared" si="24"/>
        <v>110.10000000000001</v>
      </c>
      <c r="N77" s="575">
        <f t="shared" si="24"/>
        <v>3900.5</v>
      </c>
    </row>
    <row r="78" spans="1:14" ht="15.75">
      <c r="A78" s="567" t="s">
        <v>118</v>
      </c>
      <c r="B78" s="568" t="s">
        <v>293</v>
      </c>
      <c r="C78" s="574">
        <v>73</v>
      </c>
      <c r="D78" s="574">
        <v>2.5</v>
      </c>
      <c r="E78" s="574">
        <v>0</v>
      </c>
      <c r="F78" s="574">
        <f>SUM(C78:E78)</f>
        <v>75.5</v>
      </c>
      <c r="G78" s="574">
        <v>9.3000000000000007</v>
      </c>
      <c r="H78" s="574">
        <v>17.149999999999999</v>
      </c>
      <c r="I78" s="574">
        <v>0.05</v>
      </c>
      <c r="J78" s="574">
        <f t="shared" ref="J78:J86" si="25">SUM(G78:I78)</f>
        <v>26.5</v>
      </c>
      <c r="K78" s="574">
        <f t="shared" ref="K78:M86" si="26">C78+G78</f>
        <v>82.3</v>
      </c>
      <c r="L78" s="574">
        <f t="shared" si="26"/>
        <v>19.649999999999999</v>
      </c>
      <c r="M78" s="574">
        <f t="shared" si="26"/>
        <v>0.05</v>
      </c>
      <c r="N78" s="574">
        <f t="shared" ref="N78:N86" si="27">K78+L78+M78</f>
        <v>101.99999999999999</v>
      </c>
    </row>
    <row r="79" spans="1:14" ht="15.75">
      <c r="A79" s="567" t="s">
        <v>118</v>
      </c>
      <c r="B79" s="568" t="s">
        <v>294</v>
      </c>
      <c r="C79" s="574">
        <v>30.5</v>
      </c>
      <c r="D79" s="574">
        <v>13.6</v>
      </c>
      <c r="E79" s="574">
        <v>1.1000000000000001</v>
      </c>
      <c r="F79" s="574">
        <f>SUM(C79:E79)</f>
        <v>45.2</v>
      </c>
      <c r="G79" s="574">
        <v>9.8000000000000007</v>
      </c>
      <c r="H79" s="574">
        <v>33.5</v>
      </c>
      <c r="I79" s="574">
        <v>0.2</v>
      </c>
      <c r="J79" s="574">
        <f t="shared" si="25"/>
        <v>43.5</v>
      </c>
      <c r="K79" s="574">
        <f t="shared" si="26"/>
        <v>40.299999999999997</v>
      </c>
      <c r="L79" s="574">
        <f t="shared" si="26"/>
        <v>47.1</v>
      </c>
      <c r="M79" s="574">
        <f t="shared" si="26"/>
        <v>1.3</v>
      </c>
      <c r="N79" s="574">
        <f t="shared" si="27"/>
        <v>88.7</v>
      </c>
    </row>
    <row r="80" spans="1:14" ht="15.75">
      <c r="A80" s="567" t="s">
        <v>118</v>
      </c>
      <c r="B80" s="568" t="s">
        <v>295</v>
      </c>
      <c r="C80" s="574">
        <v>22.6</v>
      </c>
      <c r="D80" s="574">
        <v>3</v>
      </c>
      <c r="E80" s="574">
        <v>1.5</v>
      </c>
      <c r="F80" s="574">
        <f>SUM(C80:E80)</f>
        <v>27.1</v>
      </c>
      <c r="G80" s="574">
        <v>0</v>
      </c>
      <c r="H80" s="574">
        <v>0</v>
      </c>
      <c r="I80" s="574">
        <v>0</v>
      </c>
      <c r="J80" s="574">
        <f t="shared" si="25"/>
        <v>0</v>
      </c>
      <c r="K80" s="574">
        <f t="shared" si="26"/>
        <v>22.6</v>
      </c>
      <c r="L80" s="574">
        <f t="shared" si="26"/>
        <v>3</v>
      </c>
      <c r="M80" s="574">
        <f t="shared" si="26"/>
        <v>1.5</v>
      </c>
      <c r="N80" s="574">
        <f t="shared" si="27"/>
        <v>27.1</v>
      </c>
    </row>
    <row r="81" spans="1:14" ht="15.75">
      <c r="A81" s="567" t="s">
        <v>118</v>
      </c>
      <c r="B81" s="568" t="s">
        <v>296</v>
      </c>
      <c r="C81" s="574">
        <v>59.349999999999994</v>
      </c>
      <c r="D81" s="574">
        <v>11.149999999999999</v>
      </c>
      <c r="E81" s="574">
        <v>3.8</v>
      </c>
      <c r="F81" s="574">
        <f>C81+D81+E81</f>
        <v>74.3</v>
      </c>
      <c r="G81" s="574">
        <v>0</v>
      </c>
      <c r="H81" s="574">
        <v>0</v>
      </c>
      <c r="I81" s="574">
        <v>0</v>
      </c>
      <c r="J81" s="574">
        <f t="shared" si="25"/>
        <v>0</v>
      </c>
      <c r="K81" s="574">
        <f t="shared" si="26"/>
        <v>59.349999999999994</v>
      </c>
      <c r="L81" s="574">
        <f t="shared" si="26"/>
        <v>11.149999999999999</v>
      </c>
      <c r="M81" s="574">
        <f t="shared" si="26"/>
        <v>3.8</v>
      </c>
      <c r="N81" s="574">
        <f t="shared" si="27"/>
        <v>74.3</v>
      </c>
    </row>
    <row r="82" spans="1:14" ht="15.75">
      <c r="A82" s="567" t="s">
        <v>118</v>
      </c>
      <c r="B82" s="568" t="s">
        <v>297</v>
      </c>
      <c r="C82" s="574">
        <v>330.04999999999995</v>
      </c>
      <c r="D82" s="574">
        <v>67.25</v>
      </c>
      <c r="E82" s="574">
        <v>4.6999999999999993</v>
      </c>
      <c r="F82" s="574">
        <f>SUM(C82:E82)</f>
        <v>401.99999999999994</v>
      </c>
      <c r="G82" s="574">
        <v>0</v>
      </c>
      <c r="H82" s="574">
        <v>0</v>
      </c>
      <c r="I82" s="574">
        <v>0</v>
      </c>
      <c r="J82" s="574">
        <f t="shared" si="25"/>
        <v>0</v>
      </c>
      <c r="K82" s="574">
        <f t="shared" si="26"/>
        <v>330.04999999999995</v>
      </c>
      <c r="L82" s="574">
        <f t="shared" si="26"/>
        <v>67.25</v>
      </c>
      <c r="M82" s="574">
        <f t="shared" si="26"/>
        <v>4.6999999999999993</v>
      </c>
      <c r="N82" s="574">
        <f t="shared" si="27"/>
        <v>401.99999999999994</v>
      </c>
    </row>
    <row r="83" spans="1:14" ht="15.75">
      <c r="A83" s="567" t="s">
        <v>118</v>
      </c>
      <c r="B83" s="568" t="s">
        <v>298</v>
      </c>
      <c r="C83" s="574">
        <v>15.8</v>
      </c>
      <c r="D83" s="574">
        <v>5.4</v>
      </c>
      <c r="E83" s="574">
        <v>2.9</v>
      </c>
      <c r="F83" s="574">
        <f>SUM(C83:E83)</f>
        <v>24.1</v>
      </c>
      <c r="G83" s="574">
        <v>101.89999999999999</v>
      </c>
      <c r="H83" s="574">
        <v>13.95</v>
      </c>
      <c r="I83" s="574">
        <v>2.95</v>
      </c>
      <c r="J83" s="574">
        <f t="shared" si="25"/>
        <v>118.8</v>
      </c>
      <c r="K83" s="574">
        <f t="shared" si="26"/>
        <v>117.69999999999999</v>
      </c>
      <c r="L83" s="574">
        <f t="shared" si="26"/>
        <v>19.350000000000001</v>
      </c>
      <c r="M83" s="574">
        <f t="shared" si="26"/>
        <v>5.85</v>
      </c>
      <c r="N83" s="574">
        <f t="shared" si="27"/>
        <v>142.89999999999998</v>
      </c>
    </row>
    <row r="84" spans="1:14" ht="15.75">
      <c r="A84" s="567" t="s">
        <v>118</v>
      </c>
      <c r="B84" s="568" t="s">
        <v>299</v>
      </c>
      <c r="C84" s="574">
        <v>17.7</v>
      </c>
      <c r="D84" s="574">
        <v>4.5</v>
      </c>
      <c r="E84" s="574">
        <v>2</v>
      </c>
      <c r="F84" s="574">
        <f>SUM(C84:E84)</f>
        <v>24.2</v>
      </c>
      <c r="G84" s="574">
        <v>5.0999999999999996</v>
      </c>
      <c r="H84" s="574">
        <v>1.05</v>
      </c>
      <c r="I84" s="574">
        <v>0.55000000000000004</v>
      </c>
      <c r="J84" s="574">
        <f t="shared" si="25"/>
        <v>6.6999999999999993</v>
      </c>
      <c r="K84" s="574">
        <f t="shared" si="26"/>
        <v>22.799999999999997</v>
      </c>
      <c r="L84" s="574">
        <f t="shared" si="26"/>
        <v>5.55</v>
      </c>
      <c r="M84" s="574">
        <f t="shared" si="26"/>
        <v>2.5499999999999998</v>
      </c>
      <c r="N84" s="574">
        <f t="shared" si="27"/>
        <v>30.9</v>
      </c>
    </row>
    <row r="85" spans="1:14" ht="15.75">
      <c r="A85" s="567" t="s">
        <v>118</v>
      </c>
      <c r="B85" s="568" t="s">
        <v>300</v>
      </c>
      <c r="C85" s="574">
        <v>7494.7999999999993</v>
      </c>
      <c r="D85" s="574">
        <v>3569.8999999999996</v>
      </c>
      <c r="E85" s="574">
        <v>225.40000000000003</v>
      </c>
      <c r="F85" s="574">
        <f>SUM(C85:E85)</f>
        <v>11290.099999999999</v>
      </c>
      <c r="G85" s="574">
        <v>4955.5</v>
      </c>
      <c r="H85" s="574">
        <v>2095.9500000000003</v>
      </c>
      <c r="I85" s="574">
        <v>144.49999999999997</v>
      </c>
      <c r="J85" s="574">
        <f t="shared" si="25"/>
        <v>7195.9500000000007</v>
      </c>
      <c r="K85" s="574">
        <f t="shared" si="26"/>
        <v>12450.3</v>
      </c>
      <c r="L85" s="574">
        <f t="shared" si="26"/>
        <v>5665.85</v>
      </c>
      <c r="M85" s="574">
        <f t="shared" si="26"/>
        <v>369.9</v>
      </c>
      <c r="N85" s="574">
        <f t="shared" si="27"/>
        <v>18486.050000000003</v>
      </c>
    </row>
    <row r="86" spans="1:14" ht="15.75">
      <c r="A86" s="567" t="s">
        <v>118</v>
      </c>
      <c r="B86" s="568" t="s">
        <v>301</v>
      </c>
      <c r="C86" s="574">
        <v>2624.9249999999997</v>
      </c>
      <c r="D86" s="574">
        <v>1878.5</v>
      </c>
      <c r="E86" s="574">
        <v>80.3</v>
      </c>
      <c r="F86" s="574">
        <f>SUM(C86:E86)</f>
        <v>4583.7249999999995</v>
      </c>
      <c r="G86" s="574">
        <v>3378.1499999999996</v>
      </c>
      <c r="H86" s="574">
        <v>1025.75</v>
      </c>
      <c r="I86" s="574">
        <v>68.300000000000011</v>
      </c>
      <c r="J86" s="574">
        <f t="shared" si="25"/>
        <v>4472.2</v>
      </c>
      <c r="K86" s="574">
        <f t="shared" si="26"/>
        <v>6003.0749999999989</v>
      </c>
      <c r="L86" s="574">
        <f t="shared" si="26"/>
        <v>2904.25</v>
      </c>
      <c r="M86" s="574">
        <f t="shared" si="26"/>
        <v>148.60000000000002</v>
      </c>
      <c r="N86" s="574">
        <f t="shared" si="27"/>
        <v>9055.9249999999993</v>
      </c>
    </row>
    <row r="87" spans="1:14" s="225" customFormat="1" ht="15.75">
      <c r="A87" s="572"/>
      <c r="B87" s="573" t="s">
        <v>662</v>
      </c>
      <c r="C87" s="575">
        <f t="shared" ref="C87:N87" si="28">SUM(C78:C86)</f>
        <v>10668.724999999999</v>
      </c>
      <c r="D87" s="575">
        <f t="shared" si="28"/>
        <v>5555.7999999999993</v>
      </c>
      <c r="E87" s="575">
        <f t="shared" si="28"/>
        <v>321.70000000000005</v>
      </c>
      <c r="F87" s="575">
        <f t="shared" si="28"/>
        <v>16546.224999999999</v>
      </c>
      <c r="G87" s="575">
        <f t="shared" si="28"/>
        <v>8459.75</v>
      </c>
      <c r="H87" s="575">
        <f t="shared" si="28"/>
        <v>3187.3500000000004</v>
      </c>
      <c r="I87" s="575">
        <f t="shared" si="28"/>
        <v>216.54999999999998</v>
      </c>
      <c r="J87" s="575">
        <f t="shared" si="28"/>
        <v>11863.650000000001</v>
      </c>
      <c r="K87" s="575">
        <f t="shared" si="28"/>
        <v>19128.474999999999</v>
      </c>
      <c r="L87" s="575">
        <f t="shared" si="28"/>
        <v>8743.1500000000015</v>
      </c>
      <c r="M87" s="575">
        <f t="shared" si="28"/>
        <v>538.25</v>
      </c>
      <c r="N87" s="575">
        <f t="shared" si="28"/>
        <v>28409.875000000004</v>
      </c>
    </row>
    <row r="88" spans="1:14" s="225" customFormat="1" ht="15.75">
      <c r="A88" s="572"/>
      <c r="B88" s="573" t="s">
        <v>142</v>
      </c>
      <c r="C88" s="575">
        <f t="shared" ref="C88:N88" si="29">C18+C27+C41+C53+C66+C77+C87</f>
        <v>153917.54999999999</v>
      </c>
      <c r="D88" s="575">
        <f t="shared" si="29"/>
        <v>79298.320000000007</v>
      </c>
      <c r="E88" s="575">
        <f t="shared" si="29"/>
        <v>5992.45</v>
      </c>
      <c r="F88" s="575">
        <f t="shared" si="29"/>
        <v>239208.32000000001</v>
      </c>
      <c r="G88" s="575">
        <f t="shared" si="29"/>
        <v>90748.849999999991</v>
      </c>
      <c r="H88" s="575">
        <f t="shared" si="29"/>
        <v>31885.25</v>
      </c>
      <c r="I88" s="575">
        <f t="shared" si="29"/>
        <v>2177.65</v>
      </c>
      <c r="J88" s="575">
        <f t="shared" si="29"/>
        <v>124811.75</v>
      </c>
      <c r="K88" s="576">
        <f t="shared" si="29"/>
        <v>244666.39999999997</v>
      </c>
      <c r="L88" s="576">
        <f t="shared" si="29"/>
        <v>111183.57</v>
      </c>
      <c r="M88" s="576">
        <f t="shared" si="29"/>
        <v>8170.0999999999995</v>
      </c>
      <c r="N88" s="576">
        <f t="shared" si="29"/>
        <v>364020.07</v>
      </c>
    </row>
  </sheetData>
  <mergeCells count="7">
    <mergeCell ref="A1:N1"/>
    <mergeCell ref="A2:A3"/>
    <mergeCell ref="B2:B3"/>
    <mergeCell ref="C2:F2"/>
    <mergeCell ref="G2:J2"/>
    <mergeCell ref="K2:M2"/>
    <mergeCell ref="N2:N3"/>
  </mergeCells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>
  <dimension ref="A1:DX328"/>
  <sheetViews>
    <sheetView topLeftCell="A41" zoomScale="110" zoomScaleNormal="110" zoomScaleSheetLayoutView="106" workbookViewId="0">
      <selection activeCell="O14" sqref="O14"/>
    </sheetView>
  </sheetViews>
  <sheetFormatPr defaultRowHeight="16.5" customHeight="1"/>
  <cols>
    <col min="1" max="1" width="4.5546875" style="582" customWidth="1"/>
    <col min="2" max="2" width="39.77734375" style="582" customWidth="1"/>
    <col min="3" max="3" width="8.21875" style="582" customWidth="1"/>
    <col min="4" max="12" width="8.21875" style="582" hidden="1" customWidth="1"/>
    <col min="13" max="13" width="8.21875" style="582" customWidth="1"/>
    <col min="14" max="14" width="8.6640625" style="582" customWidth="1"/>
    <col min="15" max="15" width="9.21875" style="582" customWidth="1"/>
    <col min="16" max="16" width="9.109375" style="582" customWidth="1"/>
    <col min="17" max="17" width="9.5546875" style="582" customWidth="1"/>
    <col min="18" max="20" width="8.88671875" style="582" customWidth="1"/>
    <col min="21" max="21" width="14.77734375" style="582" customWidth="1"/>
    <col min="22" max="22" width="14.77734375" style="582" bestFit="1" customWidth="1"/>
    <col min="23" max="23" width="9.44140625" style="582" customWidth="1"/>
    <col min="24" max="16384" width="8.88671875" style="582"/>
  </cols>
  <sheetData>
    <row r="1" spans="1:21" ht="16.5" customHeight="1">
      <c r="A1" s="947" t="s">
        <v>664</v>
      </c>
      <c r="B1" s="947"/>
      <c r="C1" s="947"/>
      <c r="D1" s="947"/>
      <c r="E1" s="947"/>
      <c r="F1" s="947"/>
      <c r="G1" s="947"/>
      <c r="H1" s="947"/>
      <c r="I1" s="947"/>
      <c r="J1" s="947"/>
      <c r="K1" s="947"/>
      <c r="L1" s="947"/>
      <c r="M1" s="947"/>
      <c r="N1" s="947"/>
      <c r="O1" s="947"/>
      <c r="P1" s="947"/>
      <c r="Q1" s="947"/>
      <c r="R1" s="947"/>
      <c r="S1" s="947"/>
      <c r="T1" s="581"/>
    </row>
    <row r="2" spans="1:21" ht="16.5" customHeight="1">
      <c r="A2" s="952" t="s">
        <v>665</v>
      </c>
      <c r="B2" s="952"/>
      <c r="C2" s="952"/>
      <c r="D2" s="952"/>
      <c r="E2" s="952"/>
      <c r="F2" s="952"/>
      <c r="G2" s="952"/>
      <c r="H2" s="952"/>
      <c r="I2" s="952"/>
      <c r="J2" s="952"/>
      <c r="K2" s="952"/>
      <c r="L2" s="952"/>
      <c r="M2" s="952"/>
      <c r="N2" s="952"/>
      <c r="O2" s="952"/>
      <c r="P2" s="952"/>
      <c r="Q2" s="952"/>
      <c r="R2" s="952"/>
      <c r="S2" s="952"/>
      <c r="T2" s="952"/>
    </row>
    <row r="3" spans="1:21" ht="16.5" customHeight="1" thickBot="1">
      <c r="A3" s="583"/>
      <c r="B3" s="583"/>
      <c r="C3" s="583"/>
      <c r="D3" s="583"/>
      <c r="E3" s="583"/>
      <c r="F3" s="584"/>
      <c r="G3" s="585"/>
      <c r="H3" s="584"/>
      <c r="K3" s="586"/>
      <c r="M3" s="586"/>
      <c r="N3" s="586"/>
      <c r="T3" s="586" t="s">
        <v>666</v>
      </c>
    </row>
    <row r="4" spans="1:21" ht="16.5" customHeight="1">
      <c r="A4" s="938"/>
      <c r="B4" s="940" t="s">
        <v>667</v>
      </c>
      <c r="C4" s="587" t="s">
        <v>668</v>
      </c>
      <c r="D4" s="587" t="s">
        <v>669</v>
      </c>
      <c r="E4" s="587" t="s">
        <v>670</v>
      </c>
      <c r="F4" s="587" t="s">
        <v>671</v>
      </c>
      <c r="G4" s="587" t="s">
        <v>672</v>
      </c>
      <c r="H4" s="587" t="s">
        <v>673</v>
      </c>
      <c r="I4" s="587" t="s">
        <v>674</v>
      </c>
      <c r="J4" s="587" t="s">
        <v>675</v>
      </c>
      <c r="K4" s="587" t="s">
        <v>676</v>
      </c>
      <c r="L4" s="587" t="s">
        <v>677</v>
      </c>
      <c r="M4" s="587" t="s">
        <v>678</v>
      </c>
      <c r="N4" s="587" t="s">
        <v>679</v>
      </c>
      <c r="O4" s="587" t="s">
        <v>680</v>
      </c>
      <c r="P4" s="587" t="s">
        <v>681</v>
      </c>
      <c r="Q4" s="587" t="s">
        <v>682</v>
      </c>
      <c r="R4" s="587" t="s">
        <v>683</v>
      </c>
      <c r="S4" s="587" t="s">
        <v>684</v>
      </c>
      <c r="T4" s="588" t="s">
        <v>685</v>
      </c>
    </row>
    <row r="5" spans="1:21" ht="16.5" customHeight="1">
      <c r="A5" s="939"/>
      <c r="B5" s="941"/>
      <c r="C5" s="589" t="s">
        <v>686</v>
      </c>
      <c r="D5" s="589" t="s">
        <v>626</v>
      </c>
      <c r="E5" s="589" t="s">
        <v>627</v>
      </c>
      <c r="F5" s="589" t="s">
        <v>628</v>
      </c>
      <c r="G5" s="589" t="s">
        <v>629</v>
      </c>
      <c r="H5" s="589" t="s">
        <v>630</v>
      </c>
      <c r="I5" s="589" t="s">
        <v>631</v>
      </c>
      <c r="J5" s="589" t="s">
        <v>314</v>
      </c>
      <c r="K5" s="589" t="s">
        <v>92</v>
      </c>
      <c r="L5" s="590" t="s">
        <v>93</v>
      </c>
      <c r="M5" s="590" t="s">
        <v>94</v>
      </c>
      <c r="N5" s="590" t="s">
        <v>95</v>
      </c>
      <c r="O5" s="590" t="s">
        <v>96</v>
      </c>
      <c r="P5" s="590" t="s">
        <v>97</v>
      </c>
      <c r="Q5" s="590" t="s">
        <v>98</v>
      </c>
      <c r="R5" s="590" t="s">
        <v>99</v>
      </c>
      <c r="S5" s="590" t="s">
        <v>100</v>
      </c>
      <c r="T5" s="591" t="s">
        <v>116</v>
      </c>
    </row>
    <row r="6" spans="1:21" ht="16.5" customHeight="1">
      <c r="A6" s="592" t="s">
        <v>687</v>
      </c>
      <c r="B6" s="593" t="s">
        <v>688</v>
      </c>
      <c r="C6" s="594"/>
      <c r="D6" s="595">
        <v>3.0149015487714657</v>
      </c>
      <c r="E6" s="595">
        <v>3.3201039128197016</v>
      </c>
      <c r="F6" s="595">
        <v>4.7153175630678543</v>
      </c>
      <c r="G6" s="595">
        <v>3.4477250398980726</v>
      </c>
      <c r="H6" s="595">
        <v>1.667257892869813</v>
      </c>
      <c r="I6" s="595">
        <v>0.94215952354318322</v>
      </c>
      <c r="J6" s="595">
        <v>5.8013387704854962</v>
      </c>
      <c r="K6" s="595">
        <v>2.9831077265474999</v>
      </c>
      <c r="L6" s="595">
        <v>1.9868999999999974</v>
      </c>
      <c r="M6" s="595">
        <v>4.4880000000000067</v>
      </c>
      <c r="N6" s="595">
        <v>4.581326619999988</v>
      </c>
      <c r="O6" s="595">
        <v>1.068366090000008</v>
      </c>
      <c r="P6" s="595">
        <v>4.5398999999999994</v>
      </c>
      <c r="Q6" s="595">
        <v>0.99689320000000503</v>
      </c>
      <c r="R6" s="595">
        <v>1.2954999999997337E-2</v>
      </c>
      <c r="S6" s="595">
        <v>5.1419244000000033</v>
      </c>
      <c r="T6" s="596">
        <v>2.7193398999999983</v>
      </c>
    </row>
    <row r="7" spans="1:21" ht="16.5" customHeight="1">
      <c r="A7" s="592" t="s">
        <v>689</v>
      </c>
      <c r="B7" s="597" t="s">
        <v>690</v>
      </c>
      <c r="C7" s="594"/>
      <c r="D7" s="595">
        <v>8.7072904210694784</v>
      </c>
      <c r="E7" s="595">
        <v>4.0029293255317633</v>
      </c>
      <c r="F7" s="595">
        <v>12.231928465011979</v>
      </c>
      <c r="G7" s="595">
        <v>7.1328899068257163</v>
      </c>
      <c r="H7" s="595">
        <v>9.9130741037005166</v>
      </c>
      <c r="I7" s="595">
        <v>3.0053564259827632</v>
      </c>
      <c r="J7" s="595">
        <v>7.2938689217758981</v>
      </c>
      <c r="K7" s="595">
        <v>5.3107674417605581</v>
      </c>
      <c r="L7" s="595">
        <v>3.55048795705091</v>
      </c>
      <c r="M7" s="595">
        <v>5.8799999999999919</v>
      </c>
      <c r="N7" s="595">
        <v>7.5320362769567009</v>
      </c>
      <c r="O7" s="595">
        <v>2.7139189838981017</v>
      </c>
      <c r="P7" s="595">
        <v>4.9036164953218453</v>
      </c>
      <c r="Q7" s="595">
        <v>7.0900000000000007</v>
      </c>
      <c r="R7" s="595">
        <v>11.755395999999987</v>
      </c>
      <c r="S7" s="595">
        <v>8.0171520000000029</v>
      </c>
      <c r="T7" s="596">
        <v>7.4233881999999944</v>
      </c>
    </row>
    <row r="8" spans="1:21" ht="16.5" customHeight="1">
      <c r="A8" s="592" t="s">
        <v>691</v>
      </c>
      <c r="B8" s="597" t="s">
        <v>692</v>
      </c>
      <c r="C8" s="594"/>
      <c r="D8" s="595">
        <v>8.7860926526508472</v>
      </c>
      <c r="E8" s="595">
        <v>3.197430822154923</v>
      </c>
      <c r="F8" s="595">
        <v>-0.43130832984674727</v>
      </c>
      <c r="G8" s="595">
        <v>6.7967359447781224</v>
      </c>
      <c r="H8" s="595">
        <v>8.2580799308275825</v>
      </c>
      <c r="I8" s="595">
        <v>1.4762334150477507</v>
      </c>
      <c r="J8" s="595">
        <v>5.4553084347461187</v>
      </c>
      <c r="K8" s="595">
        <v>0.71627536808595305</v>
      </c>
      <c r="L8" s="595">
        <v>2.1400000000000143</v>
      </c>
      <c r="M8" s="595">
        <v>2.0100000000000047</v>
      </c>
      <c r="N8" s="595">
        <v>5.0262119350783498</v>
      </c>
      <c r="O8" s="595">
        <v>1.9845807238580297</v>
      </c>
      <c r="P8" s="595">
        <v>11.850000000000001</v>
      </c>
      <c r="Q8" s="595">
        <v>2.3400000000000043</v>
      </c>
      <c r="R8" s="595">
        <v>-2.7924455642443746</v>
      </c>
      <c r="S8" s="595">
        <v>13.735320407055115</v>
      </c>
      <c r="T8" s="596">
        <v>10.461926906333971</v>
      </c>
      <c r="U8" s="582" t="s">
        <v>137</v>
      </c>
    </row>
    <row r="9" spans="1:21" ht="16.5" customHeight="1">
      <c r="A9" s="592" t="s">
        <v>693</v>
      </c>
      <c r="B9" s="597" t="s">
        <v>694</v>
      </c>
      <c r="C9" s="594"/>
      <c r="D9" s="595">
        <v>-5.3240876072706955</v>
      </c>
      <c r="E9" s="595">
        <v>4.3752070677267343E-2</v>
      </c>
      <c r="F9" s="595">
        <v>2.1529524891741123</v>
      </c>
      <c r="G9" s="595">
        <v>2.6173750262671582</v>
      </c>
      <c r="H9" s="595">
        <v>1.9992892226316845</v>
      </c>
      <c r="I9" s="595">
        <v>2.5519607891598866</v>
      </c>
      <c r="J9" s="595">
        <v>-0.86645047966791655</v>
      </c>
      <c r="K9" s="595">
        <v>-1.0457116677215585</v>
      </c>
      <c r="L9" s="595">
        <v>2.9624908603779341</v>
      </c>
      <c r="M9" s="595">
        <v>4.0500000000000043</v>
      </c>
      <c r="N9" s="595">
        <v>3.6300000000000034</v>
      </c>
      <c r="O9" s="595">
        <v>3.7155999999999945</v>
      </c>
      <c r="P9" s="595">
        <v>6.2794999999999952</v>
      </c>
      <c r="Q9" s="595">
        <v>0.37442199999999509</v>
      </c>
      <c r="R9" s="595">
        <v>-7.9987330000000094</v>
      </c>
      <c r="S9" s="595">
        <v>9.6951872000000066</v>
      </c>
      <c r="T9" s="596">
        <v>8.0354340000000004</v>
      </c>
    </row>
    <row r="10" spans="1:21" ht="16.5" customHeight="1">
      <c r="A10" s="592" t="s">
        <v>695</v>
      </c>
      <c r="B10" s="597" t="s">
        <v>696</v>
      </c>
      <c r="C10" s="594"/>
      <c r="D10" s="595">
        <v>11.371368838381276</v>
      </c>
      <c r="E10" s="595">
        <v>19.041706885040167</v>
      </c>
      <c r="F10" s="595">
        <v>4.0706846319741938</v>
      </c>
      <c r="G10" s="595">
        <v>3.9666179354541469</v>
      </c>
      <c r="H10" s="595">
        <v>4.0072981536917558</v>
      </c>
      <c r="I10" s="595">
        <v>12.997966209586357</v>
      </c>
      <c r="J10" s="595">
        <v>1.0639112131649446</v>
      </c>
      <c r="K10" s="595">
        <v>-3.4390841955156382</v>
      </c>
      <c r="L10" s="595">
        <v>1.8748912090601935</v>
      </c>
      <c r="M10" s="595">
        <v>4.4272235588064435</v>
      </c>
      <c r="N10" s="595">
        <v>8.3026024771453919</v>
      </c>
      <c r="O10" s="595">
        <v>0.27554095125664513</v>
      </c>
      <c r="P10" s="595">
        <v>3.2723987570021649</v>
      </c>
      <c r="Q10" s="595">
        <v>0.7791221628963021</v>
      </c>
      <c r="R10" s="595">
        <v>-7.587694463528508</v>
      </c>
      <c r="S10" s="595">
        <v>20.521164084982896</v>
      </c>
      <c r="T10" s="596">
        <v>5.8230521159020219</v>
      </c>
    </row>
    <row r="11" spans="1:21" ht="16.5" customHeight="1">
      <c r="A11" s="592" t="s">
        <v>697</v>
      </c>
      <c r="B11" s="597" t="s">
        <v>698</v>
      </c>
      <c r="C11" s="594"/>
      <c r="D11" s="595">
        <v>6.4085098611495583</v>
      </c>
      <c r="E11" s="595">
        <v>2.104365573908261</v>
      </c>
      <c r="F11" s="595">
        <v>-0.3485489832689937</v>
      </c>
      <c r="G11" s="595">
        <v>2.8965006594350822</v>
      </c>
      <c r="H11" s="595">
        <v>7.671218059022844</v>
      </c>
      <c r="I11" s="595">
        <v>2.486151840990551</v>
      </c>
      <c r="J11" s="595">
        <v>5.0551616697930246</v>
      </c>
      <c r="K11" s="595">
        <v>0.99267621930915029</v>
      </c>
      <c r="L11" s="595">
        <v>6.1688646308159942</v>
      </c>
      <c r="M11" s="595">
        <v>4.7870007829372954</v>
      </c>
      <c r="N11" s="595">
        <v>0.21915113968197747</v>
      </c>
      <c r="O11" s="595">
        <v>2.4517333596130717</v>
      </c>
      <c r="P11" s="595">
        <v>9.0779904113107879</v>
      </c>
      <c r="Q11" s="595">
        <v>2.8541125887923111</v>
      </c>
      <c r="R11" s="595">
        <v>-4.3557846150914585</v>
      </c>
      <c r="S11" s="595">
        <v>12.428798362445802</v>
      </c>
      <c r="T11" s="596">
        <v>10.635539227769744</v>
      </c>
    </row>
    <row r="12" spans="1:21" ht="16.5" customHeight="1">
      <c r="A12" s="592" t="s">
        <v>699</v>
      </c>
      <c r="B12" s="597" t="s">
        <v>700</v>
      </c>
      <c r="C12" s="594"/>
      <c r="D12" s="595">
        <v>-11.571259185010756</v>
      </c>
      <c r="E12" s="595">
        <v>2.2583267521427905</v>
      </c>
      <c r="F12" s="595">
        <v>10.806093235781169</v>
      </c>
      <c r="G12" s="595">
        <v>-6.2407622066852264</v>
      </c>
      <c r="H12" s="595">
        <v>3.6614754884583163</v>
      </c>
      <c r="I12" s="595">
        <v>-5.5900406327488241</v>
      </c>
      <c r="J12" s="595">
        <v>4.1528700093073114</v>
      </c>
      <c r="K12" s="595">
        <v>5.2542220854199009</v>
      </c>
      <c r="L12" s="595">
        <v>6.7485941002472751</v>
      </c>
      <c r="M12" s="595">
        <v>1.4100000000000061</v>
      </c>
      <c r="N12" s="595">
        <v>3.4981173999999808</v>
      </c>
      <c r="O12" s="595">
        <v>7.2516974000000092</v>
      </c>
      <c r="P12" s="595">
        <v>10.891992300000005</v>
      </c>
      <c r="Q12" s="595">
        <v>2.4199999999999928</v>
      </c>
      <c r="R12" s="595">
        <v>-2.1635399999999914</v>
      </c>
      <c r="S12" s="595">
        <v>9.6086429999999972</v>
      </c>
      <c r="T12" s="596">
        <v>9.0555350000000097</v>
      </c>
    </row>
    <row r="13" spans="1:21" ht="16.5" customHeight="1">
      <c r="A13" s="592" t="s">
        <v>701</v>
      </c>
      <c r="B13" s="597" t="s">
        <v>702</v>
      </c>
      <c r="C13" s="594"/>
      <c r="D13" s="595">
        <v>-18.229340181634875</v>
      </c>
      <c r="E13" s="595">
        <v>2.0066118805700781</v>
      </c>
      <c r="F13" s="595">
        <v>12.742708648847728</v>
      </c>
      <c r="G13" s="595">
        <v>-5.4085705222324654</v>
      </c>
      <c r="H13" s="595">
        <v>6.3303493730135978</v>
      </c>
      <c r="I13" s="595">
        <v>3.4627664936723854</v>
      </c>
      <c r="J13" s="595">
        <v>6.9218495600569518</v>
      </c>
      <c r="K13" s="595">
        <v>2.3139639335822118</v>
      </c>
      <c r="L13" s="595">
        <v>6.517880064757672</v>
      </c>
      <c r="M13" s="595">
        <v>6.1999999999999975</v>
      </c>
      <c r="N13" s="595">
        <v>7.3828819999999888</v>
      </c>
      <c r="O13" s="595">
        <v>5.4969261999999981</v>
      </c>
      <c r="P13" s="595">
        <v>6.7726655000000013</v>
      </c>
      <c r="Q13" s="595">
        <v>3.3279999999999963</v>
      </c>
      <c r="R13" s="595">
        <v>-9.6829000000000089</v>
      </c>
      <c r="S13" s="595">
        <v>7.3338657999999999</v>
      </c>
      <c r="T13" s="596">
        <v>9.7665334000000001</v>
      </c>
    </row>
    <row r="14" spans="1:21" ht="16.5" customHeight="1">
      <c r="A14" s="592" t="s">
        <v>703</v>
      </c>
      <c r="B14" s="597" t="s">
        <v>704</v>
      </c>
      <c r="C14" s="594"/>
      <c r="D14" s="595">
        <v>8.3705684463061214</v>
      </c>
      <c r="E14" s="595">
        <v>5.1974746733225663</v>
      </c>
      <c r="F14" s="595">
        <v>7.4906647836092297</v>
      </c>
      <c r="G14" s="595">
        <v>6.4309629552450831</v>
      </c>
      <c r="H14" s="595">
        <v>2.4788407959824377</v>
      </c>
      <c r="I14" s="595">
        <v>4.9840580490156086</v>
      </c>
      <c r="J14" s="595">
        <v>9.3697407196893607</v>
      </c>
      <c r="K14" s="595">
        <v>6.9655066989486576</v>
      </c>
      <c r="L14" s="595">
        <v>5.9542588068006479</v>
      </c>
      <c r="M14" s="595">
        <v>5.2098018808278663</v>
      </c>
      <c r="N14" s="595">
        <v>8.0969123999999901</v>
      </c>
      <c r="O14" s="595">
        <v>7.6501719999999915</v>
      </c>
      <c r="P14" s="595">
        <v>5.2380279999999937</v>
      </c>
      <c r="Q14" s="595">
        <v>6.2283899999999868</v>
      </c>
      <c r="R14" s="595">
        <v>2.0152399999999888</v>
      </c>
      <c r="S14" s="595">
        <v>6.643555000000009</v>
      </c>
      <c r="T14" s="596">
        <v>5.4078883608170019</v>
      </c>
    </row>
    <row r="15" spans="1:21" ht="16.5" customHeight="1">
      <c r="A15" s="592" t="s">
        <v>705</v>
      </c>
      <c r="B15" s="597" t="s">
        <v>706</v>
      </c>
      <c r="C15" s="594"/>
      <c r="D15" s="595">
        <v>3.8160598399450767</v>
      </c>
      <c r="E15" s="595">
        <v>1.6603421411181436</v>
      </c>
      <c r="F15" s="595">
        <v>6.1878142129450024</v>
      </c>
      <c r="G15" s="595">
        <v>24.298349319010306</v>
      </c>
      <c r="H15" s="595">
        <v>24.352948549226046</v>
      </c>
      <c r="I15" s="595">
        <v>11.389406843723227</v>
      </c>
      <c r="J15" s="595">
        <v>9.2265019103621082</v>
      </c>
      <c r="K15" s="595">
        <v>2.0282475111461356</v>
      </c>
      <c r="L15" s="595">
        <v>2.8215329652484575</v>
      </c>
      <c r="M15" s="595">
        <v>3.3008252063015755</v>
      </c>
      <c r="N15" s="595">
        <v>3.4700000000000037</v>
      </c>
      <c r="O15" s="595">
        <v>-0.90825129999999654</v>
      </c>
      <c r="P15" s="595">
        <v>3.6999999999999984</v>
      </c>
      <c r="Q15" s="595">
        <v>2.9082000000000106</v>
      </c>
      <c r="R15" s="595">
        <v>8.5528937010000039</v>
      </c>
      <c r="S15" s="595">
        <v>9.0928747810000097</v>
      </c>
      <c r="T15" s="596">
        <v>6.3819474000000014</v>
      </c>
    </row>
    <row r="16" spans="1:21" ht="16.5" customHeight="1">
      <c r="A16" s="592" t="s">
        <v>707</v>
      </c>
      <c r="B16" s="597" t="s">
        <v>708</v>
      </c>
      <c r="C16" s="594"/>
      <c r="D16" s="595">
        <v>-4.8887363442447862</v>
      </c>
      <c r="E16" s="595">
        <v>-3.9694339143042954</v>
      </c>
      <c r="F16" s="595">
        <v>-2.0920424732326497</v>
      </c>
      <c r="G16" s="595">
        <v>10.026842300057021</v>
      </c>
      <c r="H16" s="595">
        <v>6.3394704865159177</v>
      </c>
      <c r="I16" s="595">
        <v>11.761517615176151</v>
      </c>
      <c r="J16" s="595">
        <v>10.436501568354227</v>
      </c>
      <c r="K16" s="595">
        <v>1.9255807529709548</v>
      </c>
      <c r="L16" s="595">
        <v>3.0094138428728376</v>
      </c>
      <c r="M16" s="595">
        <v>2.2501986699569199</v>
      </c>
      <c r="N16" s="595">
        <v>2.9699999999999993</v>
      </c>
      <c r="O16" s="595">
        <v>5.1929010000000098</v>
      </c>
      <c r="P16" s="595">
        <v>3.6416159999999933</v>
      </c>
      <c r="Q16" s="595">
        <v>0.77275261000000339</v>
      </c>
      <c r="R16" s="595">
        <v>3.7237930000000148</v>
      </c>
      <c r="S16" s="595">
        <v>5.6746940000000041</v>
      </c>
      <c r="T16" s="596">
        <v>5.2448967399999953</v>
      </c>
    </row>
    <row r="17" spans="1:20" ht="16.5" customHeight="1">
      <c r="A17" s="592" t="s">
        <v>709</v>
      </c>
      <c r="B17" s="597" t="s">
        <v>710</v>
      </c>
      <c r="C17" s="594"/>
      <c r="D17" s="595">
        <v>36.846302899649395</v>
      </c>
      <c r="E17" s="595">
        <v>11.521569872899459</v>
      </c>
      <c r="F17" s="595">
        <v>-0.63982723226214255</v>
      </c>
      <c r="G17" s="595">
        <v>6.6388040561019173</v>
      </c>
      <c r="H17" s="595">
        <v>6.8763887264647412</v>
      </c>
      <c r="I17" s="595">
        <v>1.3458802932487144</v>
      </c>
      <c r="J17" s="595">
        <v>0.61541783632044911</v>
      </c>
      <c r="K17" s="595">
        <v>7.4310802557446651</v>
      </c>
      <c r="L17" s="595">
        <v>3.9347504021595423</v>
      </c>
      <c r="M17" s="595">
        <v>3.8510000000000058</v>
      </c>
      <c r="N17" s="595">
        <v>3.6698593025470396</v>
      </c>
      <c r="O17" s="595">
        <v>5.5299386118087961</v>
      </c>
      <c r="P17" s="595">
        <v>5.0429808677368699</v>
      </c>
      <c r="Q17" s="595">
        <v>8.8383043283300733</v>
      </c>
      <c r="R17" s="595">
        <v>2.5248449499689789</v>
      </c>
      <c r="S17" s="595">
        <v>9.0633922000000098</v>
      </c>
      <c r="T17" s="596">
        <v>9.5715839126880145</v>
      </c>
    </row>
    <row r="18" spans="1:20" ht="16.5" customHeight="1">
      <c r="A18" s="592" t="s">
        <v>711</v>
      </c>
      <c r="B18" s="597" t="s">
        <v>712</v>
      </c>
      <c r="C18" s="594"/>
      <c r="D18" s="595">
        <v>21.052689812367458</v>
      </c>
      <c r="E18" s="595">
        <v>13.712147386399884</v>
      </c>
      <c r="F18" s="595">
        <v>5.1199405944976721</v>
      </c>
      <c r="G18" s="595">
        <v>9.8190376423323933</v>
      </c>
      <c r="H18" s="595">
        <v>3.7455625588640151</v>
      </c>
      <c r="I18" s="595">
        <v>7.3254189944134076</v>
      </c>
      <c r="J18" s="595">
        <v>6.4350315570303867</v>
      </c>
      <c r="K18" s="595">
        <v>10.750091698251619</v>
      </c>
      <c r="L18" s="595">
        <v>6.6365726661785436</v>
      </c>
      <c r="M18" s="595">
        <v>3.0065</v>
      </c>
      <c r="N18" s="595">
        <v>5.5768999999999984</v>
      </c>
      <c r="O18" s="595">
        <v>5.9162246549999891</v>
      </c>
      <c r="P18" s="595">
        <v>4.8112047080000098</v>
      </c>
      <c r="Q18" s="595">
        <v>5.0913910000000016</v>
      </c>
      <c r="R18" s="595">
        <v>7.3269542000000074</v>
      </c>
      <c r="S18" s="595">
        <v>6.5498819000000053</v>
      </c>
      <c r="T18" s="596">
        <v>4.8264960000000077</v>
      </c>
    </row>
    <row r="19" spans="1:20" ht="16.5" customHeight="1">
      <c r="A19" s="592" t="s">
        <v>713</v>
      </c>
      <c r="B19" s="597" t="s">
        <v>714</v>
      </c>
      <c r="C19" s="594"/>
      <c r="D19" s="595">
        <v>7.3808484337076488</v>
      </c>
      <c r="E19" s="595">
        <v>15.25997373310622</v>
      </c>
      <c r="F19" s="595">
        <v>6.1078319969741184</v>
      </c>
      <c r="G19" s="595">
        <v>11.329619537992148</v>
      </c>
      <c r="H19" s="595">
        <v>5.9093141266983142</v>
      </c>
      <c r="I19" s="595">
        <v>6.4605873261205566</v>
      </c>
      <c r="J19" s="595">
        <v>8.5075493612078965</v>
      </c>
      <c r="K19" s="595">
        <v>9.5932566229595935</v>
      </c>
      <c r="L19" s="595">
        <v>4.7650666186368618</v>
      </c>
      <c r="M19" s="595">
        <v>5.0162000000000049</v>
      </c>
      <c r="N19" s="595">
        <v>6.4285112000000018</v>
      </c>
      <c r="O19" s="595">
        <v>4.4788497999999937</v>
      </c>
      <c r="P19" s="595">
        <v>4.5005197999999833</v>
      </c>
      <c r="Q19" s="595">
        <v>11.370321599999993</v>
      </c>
      <c r="R19" s="595">
        <v>3.2463275400000056</v>
      </c>
      <c r="S19" s="595">
        <v>7.3390603700000128</v>
      </c>
      <c r="T19" s="596">
        <v>6.3193611200000053</v>
      </c>
    </row>
    <row r="20" spans="1:20" ht="16.5" customHeight="1">
      <c r="A20" s="592" t="s">
        <v>715</v>
      </c>
      <c r="B20" s="597" t="s">
        <v>716</v>
      </c>
      <c r="C20" s="594"/>
      <c r="D20" s="595">
        <v>-8.6153522178052313</v>
      </c>
      <c r="E20" s="595">
        <v>4.4012879799868658</v>
      </c>
      <c r="F20" s="595">
        <v>13.426376004611704</v>
      </c>
      <c r="G20" s="595">
        <v>-3.3834949397287648</v>
      </c>
      <c r="H20" s="595">
        <v>3.337536156641697</v>
      </c>
      <c r="I20" s="595">
        <v>19.450226081963685</v>
      </c>
      <c r="J20" s="595">
        <v>9.3793186324580908</v>
      </c>
      <c r="K20" s="595">
        <v>12.722478576137114</v>
      </c>
      <c r="L20" s="595">
        <v>11.919980506822609</v>
      </c>
      <c r="M20" s="595">
        <v>7.1102500000000095</v>
      </c>
      <c r="N20" s="595">
        <v>6.3576215999999963</v>
      </c>
      <c r="O20" s="595">
        <v>4.7884999999999902</v>
      </c>
      <c r="P20" s="595">
        <v>4.7654480000000046</v>
      </c>
      <c r="Q20" s="595">
        <v>12.515314399999994</v>
      </c>
      <c r="R20" s="595">
        <v>5.551925339999995</v>
      </c>
      <c r="S20" s="595">
        <v>5.5848536400000048</v>
      </c>
      <c r="T20" s="596">
        <v>5.543456081999989</v>
      </c>
    </row>
    <row r="21" spans="1:20" ht="16.5" customHeight="1">
      <c r="A21" s="592"/>
      <c r="B21" s="598" t="s">
        <v>717</v>
      </c>
      <c r="C21" s="594"/>
      <c r="D21" s="595">
        <v>3.0823506562236624</v>
      </c>
      <c r="E21" s="595">
        <v>3.328636204219912</v>
      </c>
      <c r="F21" s="595">
        <v>4.8098548092446975</v>
      </c>
      <c r="G21" s="595">
        <v>3.4973559347854684</v>
      </c>
      <c r="H21" s="595">
        <v>1.7822114460602116</v>
      </c>
      <c r="I21" s="595">
        <v>0.97321991308734512</v>
      </c>
      <c r="J21" s="595">
        <v>5.8242602653737094</v>
      </c>
      <c r="K21" s="595">
        <v>3.0193511304963012</v>
      </c>
      <c r="L21" s="595">
        <v>2.0117877579005752</v>
      </c>
      <c r="M21" s="595">
        <v>4.5104907782202099</v>
      </c>
      <c r="N21" s="595">
        <v>4.6296264688027478</v>
      </c>
      <c r="O21" s="595">
        <v>1.0960491653515152</v>
      </c>
      <c r="P21" s="595">
        <v>4.5461167099043651</v>
      </c>
      <c r="Q21" s="595">
        <v>1.1013938398065426</v>
      </c>
      <c r="R21" s="595">
        <v>0.22627438413335699</v>
      </c>
      <c r="S21" s="595">
        <v>5.2001657023597891</v>
      </c>
      <c r="T21" s="596">
        <v>2.8171777544102441</v>
      </c>
    </row>
    <row r="22" spans="1:20" ht="16.5" hidden="1" customHeight="1">
      <c r="A22" s="592"/>
      <c r="B22" s="598"/>
      <c r="C22" s="594"/>
      <c r="D22" s="595">
        <v>3.0823506562236624</v>
      </c>
      <c r="E22" s="595">
        <v>3.328636204219912</v>
      </c>
      <c r="F22" s="595">
        <v>4.8098548092446975</v>
      </c>
      <c r="G22" s="595">
        <v>3.4973559347854684</v>
      </c>
      <c r="H22" s="595">
        <v>1.7822114460602116</v>
      </c>
      <c r="I22" s="595">
        <v>0.97321991308734512</v>
      </c>
      <c r="J22" s="595">
        <v>5.8242602653737094</v>
      </c>
      <c r="K22" s="595">
        <v>3.0193511304963012</v>
      </c>
      <c r="L22" s="595">
        <v>2.0117877579005752</v>
      </c>
      <c r="M22" s="595">
        <v>4.5104907782202099</v>
      </c>
      <c r="N22" s="595">
        <v>4.6296264688027478</v>
      </c>
      <c r="O22" s="595">
        <v>1.0960491653515152</v>
      </c>
      <c r="P22" s="595">
        <v>2.8713400852318629</v>
      </c>
      <c r="Q22" s="595">
        <v>1.8656305096749606</v>
      </c>
      <c r="R22" s="595"/>
      <c r="S22" s="595"/>
      <c r="T22" s="596"/>
    </row>
    <row r="23" spans="1:20" ht="16.5" customHeight="1">
      <c r="A23" s="592"/>
      <c r="B23" s="598" t="s">
        <v>718</v>
      </c>
      <c r="C23" s="594"/>
      <c r="D23" s="595">
        <v>-1.0567369120882113</v>
      </c>
      <c r="E23" s="595">
        <v>3.5161928718663713</v>
      </c>
      <c r="F23" s="595">
        <v>5.3284863514908629</v>
      </c>
      <c r="G23" s="595">
        <v>3.2438311974955143</v>
      </c>
      <c r="H23" s="595">
        <v>5.3205422776061706</v>
      </c>
      <c r="I23" s="595">
        <v>4.3616896458171599</v>
      </c>
      <c r="J23" s="595">
        <v>5.876900586941372</v>
      </c>
      <c r="K23" s="595">
        <v>4.3374220928381622</v>
      </c>
      <c r="L23" s="595">
        <v>5.3865191239768313</v>
      </c>
      <c r="M23" s="595">
        <v>3.6401613805056465</v>
      </c>
      <c r="N23" s="595">
        <v>4.5318649872813959</v>
      </c>
      <c r="O23" s="595">
        <v>5.0079593798915321</v>
      </c>
      <c r="P23" s="595">
        <v>6.4088622800740387</v>
      </c>
      <c r="Q23" s="595">
        <v>3.8924533090165498</v>
      </c>
      <c r="R23" s="595">
        <v>0.38031235954119602</v>
      </c>
      <c r="S23" s="595">
        <v>8.495094631463223</v>
      </c>
      <c r="T23" s="596">
        <v>7.10422369870418</v>
      </c>
    </row>
    <row r="24" spans="1:20" ht="16.5" hidden="1" customHeight="1">
      <c r="A24" s="592"/>
      <c r="B24" s="598"/>
      <c r="C24" s="594"/>
      <c r="D24" s="595">
        <v>-1.0567369120882113</v>
      </c>
      <c r="E24" s="595">
        <v>3.5161928718663713</v>
      </c>
      <c r="F24" s="595">
        <v>5.3284863514908629</v>
      </c>
      <c r="G24" s="595">
        <v>3.2438311974955143</v>
      </c>
      <c r="H24" s="595">
        <v>5.3205422776061706</v>
      </c>
      <c r="I24" s="595">
        <v>4.3616896458171599</v>
      </c>
      <c r="J24" s="595">
        <v>5.876900586941372</v>
      </c>
      <c r="K24" s="595">
        <v>4.3374220928381622</v>
      </c>
      <c r="L24" s="595">
        <v>5.3865191239768313</v>
      </c>
      <c r="M24" s="595">
        <v>3.6401613805056465</v>
      </c>
      <c r="N24" s="595">
        <v>4.5318649872813959</v>
      </c>
      <c r="O24" s="595">
        <v>5.0079593798915321</v>
      </c>
      <c r="P24" s="595">
        <v>6.2998432627246501</v>
      </c>
      <c r="Q24" s="595">
        <v>3.5614459520904669</v>
      </c>
      <c r="R24" s="595"/>
      <c r="S24" s="595"/>
      <c r="T24" s="596"/>
    </row>
    <row r="25" spans="1:20" s="601" customFormat="1" ht="16.5" customHeight="1">
      <c r="A25" s="949"/>
      <c r="B25" s="599" t="s">
        <v>719</v>
      </c>
      <c r="C25" s="600"/>
      <c r="D25" s="595">
        <v>0.45727607368225442</v>
      </c>
      <c r="E25" s="595">
        <v>3.4457948576098705</v>
      </c>
      <c r="F25" s="595">
        <v>5.1340422901146621</v>
      </c>
      <c r="G25" s="595">
        <v>3.3385889726497635</v>
      </c>
      <c r="H25" s="595">
        <v>3.9960187463043009</v>
      </c>
      <c r="I25" s="595">
        <v>3.1202659770217029</v>
      </c>
      <c r="J25" s="595">
        <v>5.8580164506865806</v>
      </c>
      <c r="K25" s="595">
        <v>3.8647294166131676</v>
      </c>
      <c r="L25" s="595">
        <v>4.186108016890091</v>
      </c>
      <c r="M25" s="595">
        <v>3.9432816610708912</v>
      </c>
      <c r="N25" s="595">
        <v>4.5660993760729376</v>
      </c>
      <c r="O25" s="595">
        <v>3.6372434831389757</v>
      </c>
      <c r="P25" s="595">
        <v>5.7721687438920259</v>
      </c>
      <c r="Q25" s="595">
        <v>2.949516719318686</v>
      </c>
      <c r="R25" s="595">
        <v>0.32920610767125807</v>
      </c>
      <c r="S25" s="595">
        <v>7.4030346521384027</v>
      </c>
      <c r="T25" s="596">
        <v>5.7124826082903093</v>
      </c>
    </row>
    <row r="26" spans="1:20" ht="16.5" customHeight="1">
      <c r="A26" s="949"/>
      <c r="B26" s="602" t="s">
        <v>720</v>
      </c>
      <c r="C26" s="594"/>
      <c r="D26" s="595">
        <v>10.660236154997506</v>
      </c>
      <c r="E26" s="595">
        <v>-6.6125638713555759</v>
      </c>
      <c r="F26" s="595">
        <v>30.125523012552303</v>
      </c>
      <c r="G26" s="595">
        <v>6.2329953005194163</v>
      </c>
      <c r="H26" s="595">
        <v>11.20488940628638</v>
      </c>
      <c r="I26" s="595">
        <v>12.410363779115414</v>
      </c>
      <c r="J26" s="595">
        <v>7.295819420214003</v>
      </c>
      <c r="K26" s="595">
        <v>2.9600000000000137</v>
      </c>
      <c r="L26" s="595">
        <v>2.5389999999999957</v>
      </c>
      <c r="M26" s="595">
        <v>6.1415000000000015</v>
      </c>
      <c r="N26" s="595">
        <v>3.4999999999999942</v>
      </c>
      <c r="O26" s="595">
        <v>0.72389999999999888</v>
      </c>
      <c r="P26" s="595">
        <v>7.1002000000000054</v>
      </c>
      <c r="Q26" s="595">
        <v>2.4074914000000032</v>
      </c>
      <c r="R26" s="595">
        <v>3.2664430000000038</v>
      </c>
      <c r="S26" s="595">
        <v>7.6744612968000014</v>
      </c>
      <c r="T26" s="596">
        <v>1.5732516664000007</v>
      </c>
    </row>
    <row r="27" spans="1:20" s="601" customFormat="1" ht="16.5" customHeight="1">
      <c r="A27" s="949"/>
      <c r="B27" s="603" t="s">
        <v>721</v>
      </c>
      <c r="C27" s="600"/>
      <c r="D27" s="595">
        <v>0.16048762779039502</v>
      </c>
      <c r="E27" s="595">
        <v>3.769048245466712</v>
      </c>
      <c r="F27" s="595">
        <v>4.411224934330626</v>
      </c>
      <c r="G27" s="595">
        <v>3.2342584507817533</v>
      </c>
      <c r="H27" s="595">
        <v>3.7286228741645346</v>
      </c>
      <c r="I27" s="595">
        <v>2.7508352440852559</v>
      </c>
      <c r="J27" s="595">
        <v>5.7954656167547896</v>
      </c>
      <c r="K27" s="595">
        <v>3.9046473625588911</v>
      </c>
      <c r="L27" s="595">
        <v>4.2581200573090472</v>
      </c>
      <c r="M27" s="595">
        <v>3.8487596288558237</v>
      </c>
      <c r="N27" s="595">
        <v>4.6129530682506985</v>
      </c>
      <c r="O27" s="595">
        <v>3.7639190072351849</v>
      </c>
      <c r="P27" s="595">
        <v>5.716116179981098</v>
      </c>
      <c r="Q27" s="595">
        <v>2.9726936457495174</v>
      </c>
      <c r="R27" s="595">
        <v>0.20429964861905647</v>
      </c>
      <c r="S27" s="595">
        <v>7.3911394654756251</v>
      </c>
      <c r="T27" s="596">
        <v>5.8943616672497168</v>
      </c>
    </row>
    <row r="28" spans="1:20" s="601" customFormat="1" ht="16.5" hidden="1" customHeight="1">
      <c r="A28" s="604"/>
      <c r="B28" s="603"/>
      <c r="C28" s="600"/>
      <c r="D28" s="595">
        <v>0.16048762779039502</v>
      </c>
      <c r="E28" s="595">
        <v>3.769048245466712</v>
      </c>
      <c r="F28" s="595">
        <v>4.411224934330626</v>
      </c>
      <c r="G28" s="595">
        <v>3.2342584507817533</v>
      </c>
      <c r="H28" s="595">
        <v>3.7286228741645346</v>
      </c>
      <c r="I28" s="595">
        <v>2.7508352440852559</v>
      </c>
      <c r="J28" s="595">
        <v>5.7954656167547896</v>
      </c>
      <c r="K28" s="595">
        <v>3.9046473625588911</v>
      </c>
      <c r="L28" s="595">
        <v>4.2581200573090472</v>
      </c>
      <c r="M28" s="595">
        <v>3.8487596288558237</v>
      </c>
      <c r="N28" s="595">
        <v>4.6129530682506985</v>
      </c>
      <c r="O28" s="595">
        <v>3.7639190072351849</v>
      </c>
      <c r="P28" s="595">
        <v>5.0502599130986487</v>
      </c>
      <c r="Q28" s="595">
        <v>3.04</v>
      </c>
      <c r="R28" s="595">
        <v>3.04</v>
      </c>
      <c r="S28" s="595">
        <v>4.04</v>
      </c>
      <c r="T28" s="596">
        <v>5.04</v>
      </c>
    </row>
    <row r="29" spans="1:20" ht="16.5" customHeight="1">
      <c r="A29" s="949"/>
      <c r="B29" s="602" t="s">
        <v>722</v>
      </c>
      <c r="C29" s="594"/>
      <c r="D29" s="595">
        <v>-0.47347810608757562</v>
      </c>
      <c r="E29" s="595">
        <v>6.552920556569017</v>
      </c>
      <c r="F29" s="595">
        <v>8.597133169962067</v>
      </c>
      <c r="G29" s="595">
        <v>6.8748068006182379</v>
      </c>
      <c r="H29" s="595">
        <v>-1.5126974026725284</v>
      </c>
      <c r="I29" s="595">
        <v>12.735476309340044</v>
      </c>
      <c r="J29" s="595">
        <v>10.07980675577536</v>
      </c>
      <c r="K29" s="595">
        <v>12.300685172472049</v>
      </c>
      <c r="L29" s="595">
        <v>11.200452613816388</v>
      </c>
      <c r="M29" s="595">
        <v>-1.1555355315520235</v>
      </c>
      <c r="N29" s="595">
        <v>6.6767647000000041</v>
      </c>
      <c r="O29" s="595">
        <v>8.1599999999999948</v>
      </c>
      <c r="P29" s="595">
        <v>8.8802000000000039</v>
      </c>
      <c r="Q29" s="595">
        <v>6.926300000000003</v>
      </c>
      <c r="R29" s="595">
        <v>4.3973899999999979</v>
      </c>
      <c r="S29" s="595">
        <v>12.79999999999999</v>
      </c>
      <c r="T29" s="596">
        <v>9.8699999999999992</v>
      </c>
    </row>
    <row r="30" spans="1:20" ht="16.5" customHeight="1" thickBot="1">
      <c r="A30" s="950"/>
      <c r="B30" s="605" t="s">
        <v>723</v>
      </c>
      <c r="C30" s="606"/>
      <c r="D30" s="607">
        <v>0.1201538750325802</v>
      </c>
      <c r="E30" s="607">
        <v>3.9451118047920382</v>
      </c>
      <c r="F30" s="607">
        <v>4.682600759237836</v>
      </c>
      <c r="G30" s="607">
        <v>3.4791039432487922</v>
      </c>
      <c r="H30" s="607">
        <v>3.3645496902769225</v>
      </c>
      <c r="I30" s="607">
        <v>3.4116642182362962</v>
      </c>
      <c r="J30" s="607">
        <v>6.1045889160869109</v>
      </c>
      <c r="K30" s="607">
        <v>4.533133312154785</v>
      </c>
      <c r="L30" s="607">
        <v>4.8164038739245694</v>
      </c>
      <c r="M30" s="607">
        <v>3.4218166837037702</v>
      </c>
      <c r="N30" s="607">
        <v>4.7812348768541302</v>
      </c>
      <c r="O30" s="607">
        <v>4.1288570376271787</v>
      </c>
      <c r="P30" s="607">
        <v>5.9889492410728185</v>
      </c>
      <c r="Q30" s="607">
        <v>3.3229054377301845</v>
      </c>
      <c r="R30" s="607">
        <v>0.58867850353385964</v>
      </c>
      <c r="S30" s="607">
        <v>7.905741608133436</v>
      </c>
      <c r="T30" s="608">
        <v>6.2897621742408036</v>
      </c>
    </row>
    <row r="31" spans="1:20" ht="16.5" customHeight="1">
      <c r="A31" s="609" t="s">
        <v>724</v>
      </c>
      <c r="B31" s="610"/>
      <c r="C31" s="610"/>
      <c r="D31" s="610"/>
      <c r="E31" s="610"/>
      <c r="F31" s="610"/>
      <c r="G31" s="610"/>
      <c r="H31" s="610"/>
      <c r="I31" s="610"/>
      <c r="J31" s="610"/>
      <c r="K31" s="610"/>
      <c r="L31" s="610"/>
      <c r="M31" s="611"/>
      <c r="N31" s="612"/>
      <c r="O31" s="612"/>
      <c r="Q31" s="612"/>
      <c r="T31" s="612">
        <v>43215</v>
      </c>
    </row>
    <row r="32" spans="1:20" ht="16.5" customHeight="1">
      <c r="A32" s="613" t="s">
        <v>725</v>
      </c>
    </row>
    <row r="33" spans="1:23" ht="16.5" customHeight="1">
      <c r="A33" s="582" t="s">
        <v>726</v>
      </c>
    </row>
    <row r="34" spans="1:23" ht="16.5" customHeight="1">
      <c r="A34" s="946" t="s">
        <v>727</v>
      </c>
      <c r="B34" s="946"/>
      <c r="C34" s="946"/>
      <c r="D34" s="946"/>
      <c r="E34" s="946"/>
      <c r="F34" s="946"/>
      <c r="G34" s="946"/>
      <c r="H34" s="946"/>
      <c r="I34" s="946"/>
      <c r="J34" s="946"/>
      <c r="K34" s="946"/>
      <c r="L34" s="946"/>
      <c r="M34" s="946"/>
      <c r="N34" s="946"/>
      <c r="O34" s="946"/>
      <c r="P34" s="946"/>
      <c r="Q34" s="946"/>
      <c r="R34" s="946"/>
      <c r="S34" s="946"/>
      <c r="T34" s="946"/>
    </row>
    <row r="35" spans="1:23" ht="16.5" customHeight="1">
      <c r="A35" s="951" t="s">
        <v>728</v>
      </c>
      <c r="B35" s="951"/>
      <c r="C35" s="951"/>
      <c r="D35" s="951"/>
      <c r="E35" s="951"/>
      <c r="F35" s="951"/>
      <c r="G35" s="951"/>
      <c r="H35" s="951"/>
      <c r="I35" s="951"/>
      <c r="J35" s="951"/>
      <c r="K35" s="951"/>
      <c r="L35" s="951"/>
      <c r="M35" s="951"/>
      <c r="N35" s="951"/>
      <c r="O35" s="951"/>
      <c r="P35" s="951"/>
      <c r="Q35" s="951"/>
      <c r="R35" s="951"/>
      <c r="S35" s="951"/>
      <c r="T35" s="951"/>
    </row>
    <row r="36" spans="1:23" s="610" customFormat="1" ht="16.5" customHeight="1" thickBot="1">
      <c r="A36" s="614"/>
      <c r="B36" s="614"/>
      <c r="C36" s="615"/>
      <c r="D36" s="614"/>
      <c r="E36" s="614"/>
      <c r="L36" s="586"/>
      <c r="N36" s="616"/>
      <c r="Q36" s="616"/>
      <c r="T36" s="616" t="s">
        <v>729</v>
      </c>
    </row>
    <row r="37" spans="1:23" s="618" customFormat="1" ht="16.5" customHeight="1">
      <c r="A37" s="938"/>
      <c r="B37" s="940" t="s">
        <v>667</v>
      </c>
      <c r="C37" s="587" t="s">
        <v>668</v>
      </c>
      <c r="D37" s="587" t="s">
        <v>669</v>
      </c>
      <c r="E37" s="587" t="s">
        <v>670</v>
      </c>
      <c r="F37" s="587" t="s">
        <v>671</v>
      </c>
      <c r="G37" s="587" t="s">
        <v>672</v>
      </c>
      <c r="H37" s="587" t="s">
        <v>673</v>
      </c>
      <c r="I37" s="587" t="s">
        <v>674</v>
      </c>
      <c r="J37" s="587" t="s">
        <v>675</v>
      </c>
      <c r="K37" s="587" t="s">
        <v>676</v>
      </c>
      <c r="L37" s="587" t="s">
        <v>677</v>
      </c>
      <c r="M37" s="587" t="s">
        <v>678</v>
      </c>
      <c r="N37" s="587" t="s">
        <v>679</v>
      </c>
      <c r="O37" s="587" t="s">
        <v>680</v>
      </c>
      <c r="P37" s="587" t="s">
        <v>681</v>
      </c>
      <c r="Q37" s="587" t="s">
        <v>682</v>
      </c>
      <c r="R37" s="587" t="s">
        <v>683</v>
      </c>
      <c r="S37" s="587" t="s">
        <v>684</v>
      </c>
      <c r="T37" s="617" t="s">
        <v>685</v>
      </c>
    </row>
    <row r="38" spans="1:23" s="618" customFormat="1" ht="16.5" customHeight="1">
      <c r="A38" s="939"/>
      <c r="B38" s="941"/>
      <c r="C38" s="589" t="s">
        <v>686</v>
      </c>
      <c r="D38" s="589" t="s">
        <v>626</v>
      </c>
      <c r="E38" s="589" t="s">
        <v>627</v>
      </c>
      <c r="F38" s="589" t="s">
        <v>628</v>
      </c>
      <c r="G38" s="589" t="s">
        <v>629</v>
      </c>
      <c r="H38" s="589" t="s">
        <v>630</v>
      </c>
      <c r="I38" s="589" t="s">
        <v>631</v>
      </c>
      <c r="J38" s="589" t="s">
        <v>314</v>
      </c>
      <c r="K38" s="589" t="s">
        <v>92</v>
      </c>
      <c r="L38" s="590" t="s">
        <v>93</v>
      </c>
      <c r="M38" s="590" t="s">
        <v>94</v>
      </c>
      <c r="N38" s="590" t="s">
        <v>95</v>
      </c>
      <c r="O38" s="590" t="s">
        <v>96</v>
      </c>
      <c r="P38" s="590" t="s">
        <v>97</v>
      </c>
      <c r="Q38" s="590" t="s">
        <v>98</v>
      </c>
      <c r="R38" s="590" t="s">
        <v>99</v>
      </c>
      <c r="S38" s="590" t="s">
        <v>100</v>
      </c>
      <c r="T38" s="619" t="s">
        <v>116</v>
      </c>
    </row>
    <row r="39" spans="1:23" ht="16.5" customHeight="1">
      <c r="A39" s="592" t="s">
        <v>687</v>
      </c>
      <c r="B39" s="597" t="s">
        <v>688</v>
      </c>
      <c r="C39" s="594">
        <v>209048.781339304</v>
      </c>
      <c r="D39" s="594">
        <v>220614.40969243323</v>
      </c>
      <c r="E39" s="594">
        <v>230290.86484606241</v>
      </c>
      <c r="F39" s="594">
        <v>245944.34652559448</v>
      </c>
      <c r="G39" s="594">
        <v>262276.62083538459</v>
      </c>
      <c r="H39" s="594">
        <v>278056.25716174295</v>
      </c>
      <c r="I39" s="594">
        <v>299385</v>
      </c>
      <c r="J39" s="594">
        <v>329401</v>
      </c>
      <c r="K39" s="594">
        <v>409987.4696771733</v>
      </c>
      <c r="L39" s="594">
        <v>514871</v>
      </c>
      <c r="M39" s="594">
        <v>623302.83259999997</v>
      </c>
      <c r="N39" s="594">
        <v>665746.69099999999</v>
      </c>
      <c r="O39" s="594">
        <v>702132.38300000003</v>
      </c>
      <c r="P39" s="594">
        <v>782867.53799999994</v>
      </c>
      <c r="Q39" s="594">
        <v>822811.00552383589</v>
      </c>
      <c r="R39" s="594">
        <v>858599.71326435881</v>
      </c>
      <c r="S39" s="594">
        <v>924510.12025309727</v>
      </c>
      <c r="T39" s="620">
        <v>983235.53191136289</v>
      </c>
    </row>
    <row r="40" spans="1:23" ht="16.5" customHeight="1">
      <c r="A40" s="592" t="s">
        <v>689</v>
      </c>
      <c r="B40" s="597" t="s">
        <v>690</v>
      </c>
      <c r="C40" s="594">
        <v>2320.8159999999998</v>
      </c>
      <c r="D40" s="594">
        <v>2642.4639999999999</v>
      </c>
      <c r="E40" s="594">
        <v>2648.38</v>
      </c>
      <c r="F40" s="594">
        <v>2992.2869999999998</v>
      </c>
      <c r="G40" s="594">
        <v>3181.0509999999999</v>
      </c>
      <c r="H40" s="594">
        <v>3614.3119999999999</v>
      </c>
      <c r="I40" s="594">
        <v>3790</v>
      </c>
      <c r="J40" s="594">
        <v>4373</v>
      </c>
      <c r="K40" s="594">
        <v>4582.9309428582337</v>
      </c>
      <c r="L40" s="594">
        <v>4745.6473540643747</v>
      </c>
      <c r="M40" s="594">
        <v>5465.846796517184</v>
      </c>
      <c r="N40" s="594">
        <v>6519</v>
      </c>
      <c r="O40" s="594">
        <v>7446</v>
      </c>
      <c r="P40" s="594">
        <v>9701</v>
      </c>
      <c r="Q40" s="594">
        <v>10450.887299999999</v>
      </c>
      <c r="R40" s="594">
        <v>12415.234613783778</v>
      </c>
      <c r="S40" s="594">
        <v>13866.555675759719</v>
      </c>
      <c r="T40" s="620">
        <v>15055.198214941411</v>
      </c>
      <c r="U40" s="621"/>
      <c r="V40" s="621"/>
    </row>
    <row r="41" spans="1:23" ht="16.5" customHeight="1">
      <c r="A41" s="592" t="s">
        <v>691</v>
      </c>
      <c r="B41" s="597" t="s">
        <v>692</v>
      </c>
      <c r="C41" s="594">
        <v>2282.7748276586908</v>
      </c>
      <c r="D41" s="594">
        <v>2702.8453708579646</v>
      </c>
      <c r="E41" s="594">
        <v>2906.4394374406997</v>
      </c>
      <c r="F41" s="594">
        <v>3155.8753893600001</v>
      </c>
      <c r="G41" s="594">
        <v>3455.9538393413982</v>
      </c>
      <c r="H41" s="594">
        <v>3943.1515545475545</v>
      </c>
      <c r="I41" s="594">
        <v>4296</v>
      </c>
      <c r="J41" s="594">
        <v>5508</v>
      </c>
      <c r="K41" s="594">
        <v>6397</v>
      </c>
      <c r="L41" s="594">
        <v>7461</v>
      </c>
      <c r="M41" s="594">
        <v>8751</v>
      </c>
      <c r="N41" s="594">
        <v>10264.039806996381</v>
      </c>
      <c r="O41" s="594">
        <v>12068.853707220956</v>
      </c>
      <c r="P41" s="594">
        <v>13889.353557776105</v>
      </c>
      <c r="Q41" s="594">
        <v>14989.906349036644</v>
      </c>
      <c r="R41" s="594">
        <v>14686.391279907886</v>
      </c>
      <c r="S41" s="594">
        <v>17950.734719218417</v>
      </c>
      <c r="T41" s="620">
        <v>21259.769118443826</v>
      </c>
      <c r="V41" s="622"/>
      <c r="W41" s="622"/>
    </row>
    <row r="42" spans="1:23" ht="16.5" customHeight="1">
      <c r="A42" s="592" t="s">
        <v>693</v>
      </c>
      <c r="B42" s="597" t="s">
        <v>694</v>
      </c>
      <c r="C42" s="594">
        <v>139371.82515990626</v>
      </c>
      <c r="D42" s="594">
        <v>135170.2789783818</v>
      </c>
      <c r="E42" s="594">
        <v>138889.03463924443</v>
      </c>
      <c r="F42" s="594">
        <v>148940.39202637499</v>
      </c>
      <c r="G42" s="594">
        <v>160185.5699231262</v>
      </c>
      <c r="H42" s="594">
        <v>170875</v>
      </c>
      <c r="I42" s="594">
        <v>186496</v>
      </c>
      <c r="J42" s="594">
        <v>204107</v>
      </c>
      <c r="K42" s="594">
        <v>233407.65140819037</v>
      </c>
      <c r="L42" s="594">
        <v>252868.9257810126</v>
      </c>
      <c r="M42" s="594">
        <v>289003.89527511928</v>
      </c>
      <c r="N42" s="594">
        <v>327499.79213355575</v>
      </c>
      <c r="O42" s="594">
        <v>360080.78145417036</v>
      </c>
      <c r="P42" s="594">
        <v>405667.00838626834</v>
      </c>
      <c r="Q42" s="594">
        <v>426756.82481825363</v>
      </c>
      <c r="R42" s="594">
        <v>425458.02285543794</v>
      </c>
      <c r="S42" s="594">
        <v>474901.58928946493</v>
      </c>
      <c r="T42" s="620">
        <v>528360.94301171508</v>
      </c>
    </row>
    <row r="43" spans="1:23" ht="16.5" customHeight="1">
      <c r="A43" s="592" t="s">
        <v>695</v>
      </c>
      <c r="B43" s="597" t="s">
        <v>696</v>
      </c>
      <c r="C43" s="594">
        <v>12712.944955872603</v>
      </c>
      <c r="D43" s="594">
        <v>15481.229157380334</v>
      </c>
      <c r="E43" s="594">
        <v>17455.334324698346</v>
      </c>
      <c r="F43" s="594">
        <v>19561.198053303757</v>
      </c>
      <c r="G43" s="594">
        <v>21119.166319432428</v>
      </c>
      <c r="H43" s="594">
        <v>22637.081999999999</v>
      </c>
      <c r="I43" s="594">
        <v>25106</v>
      </c>
      <c r="J43" s="594">
        <v>26418</v>
      </c>
      <c r="K43" s="594">
        <v>26273</v>
      </c>
      <c r="L43" s="594">
        <v>29477.673185025425</v>
      </c>
      <c r="M43" s="594">
        <v>31492.345000000001</v>
      </c>
      <c r="N43" s="594">
        <v>34919.226999999999</v>
      </c>
      <c r="O43" s="594">
        <v>40951.304328458529</v>
      </c>
      <c r="P43" s="594">
        <v>44465.210829526914</v>
      </c>
      <c r="Q43" s="594">
        <v>47192.954077416616</v>
      </c>
      <c r="R43" s="594">
        <v>48756.202153711565</v>
      </c>
      <c r="S43" s="594">
        <v>63493.549119566094</v>
      </c>
      <c r="T43" s="620">
        <v>75640.260417115627</v>
      </c>
      <c r="U43" s="623"/>
      <c r="V43" s="623"/>
    </row>
    <row r="44" spans="1:23" ht="16.5" customHeight="1">
      <c r="A44" s="592" t="s">
        <v>697</v>
      </c>
      <c r="B44" s="597" t="s">
        <v>698</v>
      </c>
      <c r="C44" s="594">
        <v>51123.816667880819</v>
      </c>
      <c r="D44" s="594">
        <v>58180.165882563335</v>
      </c>
      <c r="E44" s="594">
        <v>62416.367301874532</v>
      </c>
      <c r="F44" s="594">
        <v>66931.131375977304</v>
      </c>
      <c r="G44" s="594">
        <v>74165.61943738813</v>
      </c>
      <c r="H44" s="594">
        <v>83147</v>
      </c>
      <c r="I44" s="594">
        <v>91746</v>
      </c>
      <c r="J44" s="594">
        <v>111639</v>
      </c>
      <c r="K44" s="594">
        <v>131277.78883287866</v>
      </c>
      <c r="L44" s="594">
        <v>158727.74364808423</v>
      </c>
      <c r="M44" s="594">
        <v>182614.37686444834</v>
      </c>
      <c r="N44" s="594">
        <v>199349</v>
      </c>
      <c r="O44" s="594">
        <v>220320.83012000736</v>
      </c>
      <c r="P44" s="594">
        <v>255864.45000320266</v>
      </c>
      <c r="Q44" s="594">
        <v>280607.94101691211</v>
      </c>
      <c r="R44" s="594">
        <v>280032.91062200157</v>
      </c>
      <c r="S44" s="594">
        <v>353136.60806987202</v>
      </c>
      <c r="T44" s="620">
        <v>423461.56352591875</v>
      </c>
      <c r="U44" s="615"/>
      <c r="V44" s="615"/>
    </row>
    <row r="45" spans="1:23" ht="16.5" customHeight="1">
      <c r="A45" s="592" t="s">
        <v>699</v>
      </c>
      <c r="B45" s="597" t="s">
        <v>700</v>
      </c>
      <c r="C45" s="594">
        <v>83207.177286229067</v>
      </c>
      <c r="D45" s="594">
        <v>77120.404882214614</v>
      </c>
      <c r="E45" s="594">
        <v>81788.193883107626</v>
      </c>
      <c r="F45" s="594">
        <v>94154.584820553122</v>
      </c>
      <c r="G45" s="594">
        <v>95060.96091175836</v>
      </c>
      <c r="H45" s="594">
        <v>107365.02728059128</v>
      </c>
      <c r="I45" s="594">
        <v>110325.06886679563</v>
      </c>
      <c r="J45" s="594">
        <v>125402.019770937</v>
      </c>
      <c r="K45" s="594">
        <v>148759.33595505098</v>
      </c>
      <c r="L45" s="594">
        <v>193035.74000177236</v>
      </c>
      <c r="M45" s="594">
        <v>214906.68934397315</v>
      </c>
      <c r="N45" s="594">
        <v>237501.84327038421</v>
      </c>
      <c r="O45" s="594">
        <v>275461.6507794197</v>
      </c>
      <c r="P45" s="594">
        <v>325403.0455717321</v>
      </c>
      <c r="Q45" s="594">
        <v>346958.40062455571</v>
      </c>
      <c r="R45" s="594">
        <v>351405.05244800809</v>
      </c>
      <c r="S45" s="594">
        <v>388001.0422795433</v>
      </c>
      <c r="T45" s="620">
        <v>432241.81352265406</v>
      </c>
      <c r="U45" s="622"/>
      <c r="V45" s="622"/>
      <c r="W45" s="624"/>
    </row>
    <row r="46" spans="1:23" ht="16.5" customHeight="1">
      <c r="A46" s="592" t="s">
        <v>701</v>
      </c>
      <c r="B46" s="597" t="s">
        <v>702</v>
      </c>
      <c r="C46" s="594">
        <v>25486.259900094119</v>
      </c>
      <c r="D46" s="594">
        <v>22716.361542542782</v>
      </c>
      <c r="E46" s="594">
        <v>23861.164821867376</v>
      </c>
      <c r="F46" s="594">
        <v>27621.096050952528</v>
      </c>
      <c r="G46" s="594">
        <v>28050.553985430361</v>
      </c>
      <c r="H46" s="594">
        <v>29477</v>
      </c>
      <c r="I46" s="594">
        <v>32422.346969108548</v>
      </c>
      <c r="J46" s="594">
        <v>37536.293793616329</v>
      </c>
      <c r="K46" s="594">
        <v>45310.697140673634</v>
      </c>
      <c r="L46" s="594">
        <v>56041.36635539015</v>
      </c>
      <c r="M46" s="594">
        <v>68376.071090211524</v>
      </c>
      <c r="N46" s="594">
        <v>82633.730733083023</v>
      </c>
      <c r="O46" s="594">
        <v>95080.234054747096</v>
      </c>
      <c r="P46" s="594">
        <v>108943.35804429755</v>
      </c>
      <c r="Q46" s="594">
        <v>120407.20614723969</v>
      </c>
      <c r="R46" s="594">
        <v>129633.75184003107</v>
      </c>
      <c r="S46" s="594">
        <v>146189.86280610849</v>
      </c>
      <c r="T46" s="620">
        <v>175235.7586994372</v>
      </c>
      <c r="U46" s="615"/>
      <c r="V46" s="625"/>
      <c r="W46" s="626"/>
    </row>
    <row r="47" spans="1:23" ht="16.5" customHeight="1">
      <c r="A47" s="592" t="s">
        <v>703</v>
      </c>
      <c r="B47" s="597" t="s">
        <v>704</v>
      </c>
      <c r="C47" s="594">
        <v>57132.699328589799</v>
      </c>
      <c r="D47" s="594">
        <v>62828.456653267633</v>
      </c>
      <c r="E47" s="594">
        <v>70079.680319787862</v>
      </c>
      <c r="F47" s="594">
        <v>81269.163542543625</v>
      </c>
      <c r="G47" s="594">
        <v>90328.910922758092</v>
      </c>
      <c r="H47" s="594">
        <v>107348.47821610328</v>
      </c>
      <c r="I47" s="594">
        <v>121798.98143998248</v>
      </c>
      <c r="J47" s="594">
        <v>133125.22051076675</v>
      </c>
      <c r="K47" s="594">
        <v>159245.40852840783</v>
      </c>
      <c r="L47" s="594">
        <v>164023.6994466926</v>
      </c>
      <c r="M47" s="594">
        <v>182706</v>
      </c>
      <c r="N47" s="594">
        <v>209869.7780088</v>
      </c>
      <c r="O47" s="594">
        <v>237568.85092521526</v>
      </c>
      <c r="P47" s="594">
        <v>260137.8917631107</v>
      </c>
      <c r="Q47" s="594">
        <v>274676.99853375094</v>
      </c>
      <c r="R47" s="594">
        <v>287845.28852045751</v>
      </c>
      <c r="S47" s="594">
        <v>310943.98348228273</v>
      </c>
      <c r="T47" s="620">
        <v>342981.78525450826</v>
      </c>
      <c r="U47" s="615"/>
    </row>
    <row r="48" spans="1:23" ht="16.5" customHeight="1">
      <c r="A48" s="592" t="s">
        <v>705</v>
      </c>
      <c r="B48" s="597" t="s">
        <v>706</v>
      </c>
      <c r="C48" s="594">
        <v>15161.533693702046</v>
      </c>
      <c r="D48" s="594">
        <v>16784.173642476955</v>
      </c>
      <c r="E48" s="594">
        <v>17995.503271039113</v>
      </c>
      <c r="F48" s="594">
        <v>19367.227735468616</v>
      </c>
      <c r="G48" s="594">
        <v>23039</v>
      </c>
      <c r="H48" s="594">
        <v>27939</v>
      </c>
      <c r="I48" s="594">
        <v>36897</v>
      </c>
      <c r="J48" s="594">
        <v>43907.43</v>
      </c>
      <c r="K48" s="594">
        <v>51110</v>
      </c>
      <c r="L48" s="594">
        <v>59994.608443106583</v>
      </c>
      <c r="M48" s="594">
        <v>71395.231135660899</v>
      </c>
      <c r="N48" s="594">
        <v>86687.581803109933</v>
      </c>
      <c r="O48" s="594">
        <v>97113.725948410764</v>
      </c>
      <c r="P48" s="594">
        <v>110666.63591196571</v>
      </c>
      <c r="Q48" s="594">
        <v>126829.52022023548</v>
      </c>
      <c r="R48" s="594">
        <v>145425.64058660032</v>
      </c>
      <c r="S48" s="594">
        <v>178460.38974958661</v>
      </c>
      <c r="T48" s="620">
        <v>223062.49527060948</v>
      </c>
    </row>
    <row r="49" spans="1:26" ht="16.5" customHeight="1">
      <c r="A49" s="592" t="s">
        <v>707</v>
      </c>
      <c r="B49" s="597" t="s">
        <v>708</v>
      </c>
      <c r="C49" s="594">
        <v>47523.427828016363</v>
      </c>
      <c r="D49" s="594">
        <v>49442.752927945468</v>
      </c>
      <c r="E49" s="594">
        <v>52226.704694605127</v>
      </c>
      <c r="F49" s="594">
        <v>54991.260963809807</v>
      </c>
      <c r="G49" s="594">
        <v>67690</v>
      </c>
      <c r="H49" s="594">
        <v>85698</v>
      </c>
      <c r="I49" s="594">
        <v>100575</v>
      </c>
      <c r="J49" s="594">
        <v>107887.16061740892</v>
      </c>
      <c r="K49" s="594">
        <v>121293</v>
      </c>
      <c r="L49" s="594">
        <v>139580.98434644833</v>
      </c>
      <c r="M49" s="594">
        <v>157203.26342222723</v>
      </c>
      <c r="N49" s="594">
        <v>180500.78706140132</v>
      </c>
      <c r="O49" s="594">
        <v>201429.20351833737</v>
      </c>
      <c r="P49" s="594">
        <v>219792.96014425467</v>
      </c>
      <c r="Q49" s="594">
        <v>242547.5510769017</v>
      </c>
      <c r="R49" s="594">
        <v>269302.97143619473</v>
      </c>
      <c r="S49" s="594">
        <v>351441.14496839978</v>
      </c>
      <c r="T49" s="620">
        <v>405915.52369432373</v>
      </c>
      <c r="U49" s="626"/>
      <c r="V49" s="627"/>
      <c r="W49" s="627"/>
      <c r="X49" s="627"/>
      <c r="Y49" s="627"/>
      <c r="Z49" s="627"/>
    </row>
    <row r="50" spans="1:26" ht="16.5" customHeight="1">
      <c r="A50" s="592" t="s">
        <v>709</v>
      </c>
      <c r="B50" s="597" t="s">
        <v>710</v>
      </c>
      <c r="C50" s="594">
        <v>6764.3925339826956</v>
      </c>
      <c r="D50" s="594">
        <v>9308.8712161532439</v>
      </c>
      <c r="E50" s="594">
        <v>10531.224273841226</v>
      </c>
      <c r="F50" s="594">
        <v>10681.553545205334</v>
      </c>
      <c r="G50" s="594">
        <v>12844.420317694276</v>
      </c>
      <c r="H50" s="594">
        <v>14288</v>
      </c>
      <c r="I50" s="594">
        <v>16524</v>
      </c>
      <c r="J50" s="594">
        <v>19224</v>
      </c>
      <c r="K50" s="594">
        <v>24030.055060995204</v>
      </c>
      <c r="L50" s="594">
        <v>28878.962091720998</v>
      </c>
      <c r="M50" s="594">
        <v>33070</v>
      </c>
      <c r="N50" s="594">
        <v>39928.018433714707</v>
      </c>
      <c r="O50" s="594">
        <v>40732.061354809288</v>
      </c>
      <c r="P50" s="594">
        <v>51245</v>
      </c>
      <c r="Q50" s="594">
        <v>60245.7548169</v>
      </c>
      <c r="R50" s="594">
        <v>66829.056055794965</v>
      </c>
      <c r="S50" s="594">
        <v>92097.609066993464</v>
      </c>
      <c r="T50" s="620">
        <v>99006.39024011232</v>
      </c>
    </row>
    <row r="51" spans="1:26" ht="16.5" customHeight="1">
      <c r="A51" s="592" t="s">
        <v>711</v>
      </c>
      <c r="B51" s="597" t="s">
        <v>712</v>
      </c>
      <c r="C51" s="594">
        <v>21911.16407531541</v>
      </c>
      <c r="D51" s="594">
        <v>26352.167204746282</v>
      </c>
      <c r="E51" s="594">
        <v>31604.327522331638</v>
      </c>
      <c r="F51" s="594">
        <v>33975.072512775449</v>
      </c>
      <c r="G51" s="594">
        <v>41142.047530024451</v>
      </c>
      <c r="H51" s="594">
        <v>44979</v>
      </c>
      <c r="I51" s="594">
        <v>53328</v>
      </c>
      <c r="J51" s="594">
        <v>63263</v>
      </c>
      <c r="K51" s="594">
        <v>80888.743509057298</v>
      </c>
      <c r="L51" s="594">
        <v>82494.809365929454</v>
      </c>
      <c r="M51" s="594">
        <v>92740.664689177895</v>
      </c>
      <c r="N51" s="594">
        <v>109501.94812371874</v>
      </c>
      <c r="O51" s="594">
        <v>121383.51296037833</v>
      </c>
      <c r="P51" s="594">
        <v>143787.10784262177</v>
      </c>
      <c r="Q51" s="594">
        <v>158080.26529771759</v>
      </c>
      <c r="R51" s="594">
        <v>170585.4849604039</v>
      </c>
      <c r="S51" s="594">
        <v>223002.46754632861</v>
      </c>
      <c r="T51" s="620">
        <v>239368.3956370861</v>
      </c>
    </row>
    <row r="52" spans="1:26" ht="16.5" customHeight="1">
      <c r="A52" s="592" t="s">
        <v>713</v>
      </c>
      <c r="B52" s="597" t="s">
        <v>714</v>
      </c>
      <c r="C52" s="594">
        <v>5766.6499327573238</v>
      </c>
      <c r="D52" s="594">
        <v>6400.5411045450737</v>
      </c>
      <c r="E52" s="594">
        <v>7492.3682033166479</v>
      </c>
      <c r="F52" s="594">
        <v>8162.8095405122085</v>
      </c>
      <c r="G52" s="594">
        <v>9825.691989348943</v>
      </c>
      <c r="H52" s="594">
        <v>10930</v>
      </c>
      <c r="I52" s="594">
        <v>12652</v>
      </c>
      <c r="J52" s="594">
        <v>15357</v>
      </c>
      <c r="K52" s="594">
        <v>19008.940605392683</v>
      </c>
      <c r="L52" s="594">
        <v>21862.739810846018</v>
      </c>
      <c r="M52" s="594">
        <v>24726.758726066848</v>
      </c>
      <c r="N52" s="594">
        <v>28955.043270950384</v>
      </c>
      <c r="O52" s="594">
        <v>31168.740530280375</v>
      </c>
      <c r="P52" s="594">
        <v>37410.997702501212</v>
      </c>
      <c r="Q52" s="594">
        <v>47482.347972253519</v>
      </c>
      <c r="R52" s="594">
        <v>53050.347568388766</v>
      </c>
      <c r="S52" s="594">
        <v>60319.314929601642</v>
      </c>
      <c r="T52" s="620">
        <v>67901.844541344384</v>
      </c>
    </row>
    <row r="53" spans="1:26" ht="16.5" customHeight="1">
      <c r="A53" s="592" t="s">
        <v>715</v>
      </c>
      <c r="B53" s="597" t="s">
        <v>716</v>
      </c>
      <c r="C53" s="594">
        <v>17811.676134102756</v>
      </c>
      <c r="D53" s="594">
        <v>16179.109814858253</v>
      </c>
      <c r="E53" s="594">
        <v>17396.074054608795</v>
      </c>
      <c r="F53" s="594">
        <v>19934.275969096685</v>
      </c>
      <c r="G53" s="594">
        <v>21722.429224447711</v>
      </c>
      <c r="H53" s="594">
        <v>23680</v>
      </c>
      <c r="I53" s="594">
        <v>30959</v>
      </c>
      <c r="J53" s="594">
        <v>37453</v>
      </c>
      <c r="K53" s="594">
        <v>47278</v>
      </c>
      <c r="L53" s="594">
        <v>58628.715247008564</v>
      </c>
      <c r="M53" s="594">
        <v>66473.237347058312</v>
      </c>
      <c r="N53" s="594">
        <v>78371.680274499988</v>
      </c>
      <c r="O53" s="594">
        <v>82947.421015645101</v>
      </c>
      <c r="P53" s="594">
        <v>106831.60583992508</v>
      </c>
      <c r="Q53" s="594">
        <v>119210.65406766289</v>
      </c>
      <c r="R53" s="594">
        <v>133666.44808258212</v>
      </c>
      <c r="S53" s="594">
        <v>160874.95278561499</v>
      </c>
      <c r="T53" s="620">
        <v>174186.0434668721</v>
      </c>
    </row>
    <row r="54" spans="1:26" s="601" customFormat="1" ht="16.5" customHeight="1" thickBot="1">
      <c r="A54" s="628"/>
      <c r="B54" s="605" t="s">
        <v>730</v>
      </c>
      <c r="C54" s="606">
        <v>697625.93966341205</v>
      </c>
      <c r="D54" s="606">
        <v>721924.23207036697</v>
      </c>
      <c r="E54" s="606">
        <v>767581.66159382579</v>
      </c>
      <c r="F54" s="606">
        <v>837682.27505152801</v>
      </c>
      <c r="G54" s="606">
        <v>914087.9962361349</v>
      </c>
      <c r="H54" s="606">
        <v>1013977.3082129851</v>
      </c>
      <c r="I54" s="606">
        <v>1126300.3972758867</v>
      </c>
      <c r="J54" s="606">
        <v>1264601.1246927292</v>
      </c>
      <c r="K54" s="606">
        <v>1508850.0216606783</v>
      </c>
      <c r="L54" s="606">
        <v>1772693.6150771014</v>
      </c>
      <c r="M54" s="606">
        <v>2052228.2122904605</v>
      </c>
      <c r="N54" s="606">
        <v>2298248.1609202144</v>
      </c>
      <c r="O54" s="606">
        <v>2525885.5536971008</v>
      </c>
      <c r="P54" s="606">
        <v>2876673.1635971828</v>
      </c>
      <c r="Q54" s="606">
        <v>3099248.217842672</v>
      </c>
      <c r="R54" s="606">
        <v>3247692.516287663</v>
      </c>
      <c r="S54" s="606">
        <v>3759189.9247414377</v>
      </c>
      <c r="T54" s="629">
        <v>4206913.3165264456</v>
      </c>
    </row>
    <row r="55" spans="1:26" ht="16.5" customHeight="1">
      <c r="A55" s="609" t="s">
        <v>724</v>
      </c>
      <c r="C55" s="623"/>
      <c r="D55" s="623"/>
      <c r="E55" s="623"/>
      <c r="F55" s="623"/>
      <c r="G55" s="623"/>
      <c r="H55" s="623"/>
      <c r="I55" s="610"/>
      <c r="J55" s="610"/>
      <c r="K55" s="610"/>
      <c r="N55" s="612"/>
      <c r="O55" s="612"/>
      <c r="Q55" s="612"/>
      <c r="T55" s="612">
        <v>43215</v>
      </c>
    </row>
    <row r="56" spans="1:26" ht="16.5" customHeight="1">
      <c r="A56" s="613" t="s">
        <v>725</v>
      </c>
      <c r="B56" s="609"/>
      <c r="C56" s="623"/>
      <c r="D56" s="623"/>
      <c r="E56" s="623"/>
      <c r="F56" s="623"/>
      <c r="G56" s="623"/>
      <c r="H56" s="623"/>
      <c r="I56" s="627"/>
      <c r="K56" s="627"/>
      <c r="L56" s="627"/>
      <c r="M56" s="627"/>
    </row>
    <row r="57" spans="1:26" ht="16.5" customHeight="1">
      <c r="A57" s="613"/>
      <c r="B57" s="609" t="s">
        <v>726</v>
      </c>
      <c r="C57" s="623"/>
      <c r="D57" s="623"/>
      <c r="E57" s="623"/>
      <c r="F57" s="623"/>
      <c r="G57" s="623"/>
      <c r="H57" s="623"/>
      <c r="I57" s="623"/>
      <c r="J57" s="623"/>
      <c r="K57" s="623"/>
    </row>
    <row r="58" spans="1:26" ht="16.5" customHeight="1">
      <c r="A58" s="946" t="s">
        <v>731</v>
      </c>
      <c r="B58" s="946"/>
      <c r="C58" s="946"/>
      <c r="D58" s="946"/>
      <c r="E58" s="946"/>
      <c r="F58" s="946"/>
      <c r="G58" s="946"/>
      <c r="H58" s="946"/>
      <c r="I58" s="946"/>
      <c r="J58" s="946"/>
      <c r="K58" s="946"/>
      <c r="L58" s="946"/>
      <c r="M58" s="946"/>
      <c r="N58" s="946"/>
      <c r="O58" s="946"/>
      <c r="P58" s="946"/>
      <c r="Q58" s="946"/>
      <c r="R58" s="946"/>
      <c r="S58" s="946"/>
      <c r="T58" s="946"/>
    </row>
    <row r="59" spans="1:26" ht="16.5" customHeight="1">
      <c r="A59" s="951" t="s">
        <v>728</v>
      </c>
      <c r="B59" s="951"/>
      <c r="C59" s="951"/>
      <c r="D59" s="951"/>
      <c r="E59" s="951"/>
      <c r="F59" s="951"/>
      <c r="G59" s="951"/>
      <c r="H59" s="951"/>
      <c r="I59" s="951"/>
      <c r="J59" s="951"/>
      <c r="K59" s="951"/>
      <c r="L59" s="951"/>
      <c r="M59" s="951"/>
      <c r="N59" s="951"/>
      <c r="O59" s="951"/>
      <c r="P59" s="951"/>
      <c r="Q59" s="951"/>
      <c r="R59" s="951"/>
      <c r="S59" s="951"/>
      <c r="T59" s="951"/>
    </row>
    <row r="60" spans="1:26" ht="16.5" customHeight="1" thickBot="1">
      <c r="A60" s="630"/>
      <c r="B60" s="630"/>
      <c r="C60" s="630"/>
      <c r="D60" s="630"/>
      <c r="E60" s="630"/>
      <c r="F60" s="631"/>
      <c r="G60" s="631"/>
      <c r="H60" s="631"/>
      <c r="K60" s="586"/>
      <c r="L60" s="586"/>
      <c r="N60" s="616"/>
      <c r="Q60" s="616"/>
      <c r="T60" s="616" t="s">
        <v>729</v>
      </c>
    </row>
    <row r="61" spans="1:26" ht="16.5" customHeight="1">
      <c r="A61" s="938"/>
      <c r="B61" s="940" t="s">
        <v>667</v>
      </c>
      <c r="C61" s="587" t="s">
        <v>668</v>
      </c>
      <c r="D61" s="587" t="s">
        <v>669</v>
      </c>
      <c r="E61" s="587" t="s">
        <v>670</v>
      </c>
      <c r="F61" s="587" t="s">
        <v>671</v>
      </c>
      <c r="G61" s="587" t="s">
        <v>672</v>
      </c>
      <c r="H61" s="587" t="s">
        <v>673</v>
      </c>
      <c r="I61" s="587" t="s">
        <v>674</v>
      </c>
      <c r="J61" s="587" t="s">
        <v>675</v>
      </c>
      <c r="K61" s="587" t="s">
        <v>676</v>
      </c>
      <c r="L61" s="587" t="s">
        <v>677</v>
      </c>
      <c r="M61" s="587" t="s">
        <v>678</v>
      </c>
      <c r="N61" s="587" t="s">
        <v>679</v>
      </c>
      <c r="O61" s="587" t="s">
        <v>680</v>
      </c>
      <c r="P61" s="587" t="s">
        <v>681</v>
      </c>
      <c r="Q61" s="587" t="s">
        <v>682</v>
      </c>
      <c r="R61" s="587" t="s">
        <v>683</v>
      </c>
      <c r="S61" s="587" t="s">
        <v>684</v>
      </c>
      <c r="T61" s="617" t="s">
        <v>685</v>
      </c>
    </row>
    <row r="62" spans="1:26" ht="16.5" customHeight="1">
      <c r="A62" s="939"/>
      <c r="B62" s="941"/>
      <c r="C62" s="589" t="s">
        <v>686</v>
      </c>
      <c r="D62" s="589" t="s">
        <v>626</v>
      </c>
      <c r="E62" s="589" t="s">
        <v>627</v>
      </c>
      <c r="F62" s="589" t="s">
        <v>628</v>
      </c>
      <c r="G62" s="589" t="s">
        <v>629</v>
      </c>
      <c r="H62" s="589" t="s">
        <v>630</v>
      </c>
      <c r="I62" s="589" t="s">
        <v>631</v>
      </c>
      <c r="J62" s="589" t="s">
        <v>314</v>
      </c>
      <c r="K62" s="589" t="s">
        <v>92</v>
      </c>
      <c r="L62" s="590" t="s">
        <v>93</v>
      </c>
      <c r="M62" s="590" t="s">
        <v>94</v>
      </c>
      <c r="N62" s="590" t="s">
        <v>95</v>
      </c>
      <c r="O62" s="590" t="s">
        <v>96</v>
      </c>
      <c r="P62" s="590" t="s">
        <v>97</v>
      </c>
      <c r="Q62" s="590" t="s">
        <v>98</v>
      </c>
      <c r="R62" s="590" t="s">
        <v>99</v>
      </c>
      <c r="S62" s="590" t="s">
        <v>100</v>
      </c>
      <c r="T62" s="619" t="s">
        <v>116</v>
      </c>
    </row>
    <row r="63" spans="1:26" ht="16.5" customHeight="1">
      <c r="A63" s="604" t="s">
        <v>687</v>
      </c>
      <c r="B63" s="597" t="s">
        <v>688</v>
      </c>
      <c r="C63" s="594">
        <v>55268.231922417399</v>
      </c>
      <c r="D63" s="594">
        <v>56689.112317757106</v>
      </c>
      <c r="E63" s="594">
        <v>59656.477137647686</v>
      </c>
      <c r="F63" s="594">
        <v>62323.026207078547</v>
      </c>
      <c r="G63" s="594">
        <v>65590.678368754219</v>
      </c>
      <c r="H63" s="594">
        <v>69465.198446472103</v>
      </c>
      <c r="I63" s="594">
        <v>75849</v>
      </c>
      <c r="J63" s="594">
        <v>86078</v>
      </c>
      <c r="K63" s="594">
        <v>104510.1547451941</v>
      </c>
      <c r="L63" s="594">
        <v>123352.1</v>
      </c>
      <c r="M63" s="594">
        <v>150033.15922999999</v>
      </c>
      <c r="N63" s="594">
        <v>165281.77299999999</v>
      </c>
      <c r="O63" s="594">
        <v>174263.57</v>
      </c>
      <c r="P63" s="594">
        <v>196916.429</v>
      </c>
      <c r="Q63" s="594">
        <v>206238.64966528901</v>
      </c>
      <c r="R63" s="594">
        <v>212902.42667462415</v>
      </c>
      <c r="S63" s="594">
        <v>243448.60234176586</v>
      </c>
      <c r="T63" s="620">
        <v>245913.2759918739</v>
      </c>
      <c r="U63" s="632"/>
      <c r="V63" s="632"/>
    </row>
    <row r="64" spans="1:26" ht="16.5" customHeight="1">
      <c r="A64" s="604" t="s">
        <v>689</v>
      </c>
      <c r="B64" s="597" t="s">
        <v>690</v>
      </c>
      <c r="C64" s="594">
        <v>476.82100000000003</v>
      </c>
      <c r="D64" s="594">
        <v>477.54199999999997</v>
      </c>
      <c r="E64" s="594">
        <v>480.18900000000002</v>
      </c>
      <c r="F64" s="594">
        <v>488.69099999999997</v>
      </c>
      <c r="G64" s="594">
        <v>498.87700000000001</v>
      </c>
      <c r="H64" s="594">
        <v>500.94</v>
      </c>
      <c r="I64" s="594">
        <v>503</v>
      </c>
      <c r="J64" s="594">
        <v>505</v>
      </c>
      <c r="K64" s="594">
        <v>507.17847970333628</v>
      </c>
      <c r="L64" s="594">
        <v>509.27535344165437</v>
      </c>
      <c r="M64" s="594">
        <v>586.63427962944161</v>
      </c>
      <c r="N64" s="594">
        <v>700</v>
      </c>
      <c r="O64" s="594">
        <v>800</v>
      </c>
      <c r="P64" s="594">
        <v>1042</v>
      </c>
      <c r="Q64" s="594">
        <v>1122.5465999999999</v>
      </c>
      <c r="R64" s="594">
        <v>1333.54034668134</v>
      </c>
      <c r="S64" s="594">
        <v>1489.429079543834</v>
      </c>
      <c r="T64" s="620">
        <v>1617.1029402423314</v>
      </c>
      <c r="U64" s="621"/>
      <c r="V64" s="622"/>
    </row>
    <row r="65" spans="1:24" ht="16.5" customHeight="1">
      <c r="A65" s="604" t="s">
        <v>691</v>
      </c>
      <c r="B65" s="597" t="s">
        <v>692</v>
      </c>
      <c r="C65" s="594">
        <v>465.68523936646551</v>
      </c>
      <c r="D65" s="594">
        <v>553.93048729059319</v>
      </c>
      <c r="E65" s="594">
        <v>595.99695853443927</v>
      </c>
      <c r="F65" s="594">
        <v>649.2365978941566</v>
      </c>
      <c r="G65" s="594">
        <v>707.79570291532946</v>
      </c>
      <c r="H65" s="594">
        <v>809.59215401600363</v>
      </c>
      <c r="I65" s="594">
        <v>879</v>
      </c>
      <c r="J65" s="594">
        <v>1133</v>
      </c>
      <c r="K65" s="594">
        <v>1313</v>
      </c>
      <c r="L65" s="594">
        <v>1535</v>
      </c>
      <c r="M65" s="594">
        <v>1794.5354150799694</v>
      </c>
      <c r="N65" s="594">
        <v>2097.9526749030865</v>
      </c>
      <c r="O65" s="594">
        <v>2500.0581775872333</v>
      </c>
      <c r="P65" s="594">
        <v>2886.2770822504417</v>
      </c>
      <c r="Q65" s="594">
        <v>3114.9774523582823</v>
      </c>
      <c r="R65" s="594">
        <v>3056.2538974264239</v>
      </c>
      <c r="S65" s="594">
        <v>3718.0673413907316</v>
      </c>
      <c r="T65" s="620">
        <v>4387.4310048613042</v>
      </c>
      <c r="U65" s="633"/>
    </row>
    <row r="66" spans="1:24" ht="16.5" customHeight="1">
      <c r="A66" s="604" t="s">
        <v>693</v>
      </c>
      <c r="B66" s="597" t="s">
        <v>694</v>
      </c>
      <c r="C66" s="594">
        <v>100962.86810022568</v>
      </c>
      <c r="D66" s="594">
        <v>97434.306428431999</v>
      </c>
      <c r="E66" s="594">
        <v>100063.45289053093</v>
      </c>
      <c r="F66" s="594">
        <v>107267.0896098705</v>
      </c>
      <c r="G66" s="594">
        <v>115300.88146333474</v>
      </c>
      <c r="H66" s="594">
        <v>123034.69930123868</v>
      </c>
      <c r="I66" s="594">
        <v>134324</v>
      </c>
      <c r="J66" s="594">
        <v>146922</v>
      </c>
      <c r="K66" s="594">
        <v>167960.71141562914</v>
      </c>
      <c r="L66" s="594">
        <v>181944.95653579046</v>
      </c>
      <c r="M66" s="594">
        <v>208472.53119870869</v>
      </c>
      <c r="N66" s="594">
        <v>236336.13582860329</v>
      </c>
      <c r="O66" s="594">
        <v>259768.39102373764</v>
      </c>
      <c r="P66" s="594">
        <v>292671.57682928717</v>
      </c>
      <c r="Q66" s="594">
        <v>307777.01190843561</v>
      </c>
      <c r="R66" s="594">
        <v>304491.00909640436</v>
      </c>
      <c r="S66" s="594">
        <v>341039.7978281047</v>
      </c>
      <c r="T66" s="620">
        <v>381771.83151533676</v>
      </c>
    </row>
    <row r="67" spans="1:24" ht="16.5" customHeight="1">
      <c r="A67" s="604" t="s">
        <v>695</v>
      </c>
      <c r="B67" s="597" t="s">
        <v>696</v>
      </c>
      <c r="C67" s="594">
        <v>4963.3332718827287</v>
      </c>
      <c r="D67" s="594">
        <v>6343.3384058889733</v>
      </c>
      <c r="E67" s="594">
        <v>6008.627384861893</v>
      </c>
      <c r="F67" s="594">
        <v>7586.7973791108252</v>
      </c>
      <c r="G67" s="594">
        <v>8337.5882439921861</v>
      </c>
      <c r="H67" s="594">
        <v>9465.2019999999993</v>
      </c>
      <c r="I67" s="594">
        <v>10265</v>
      </c>
      <c r="J67" s="594">
        <v>11199</v>
      </c>
      <c r="K67" s="594">
        <v>11644.150324702048</v>
      </c>
      <c r="L67" s="594">
        <v>14233.851514086909</v>
      </c>
      <c r="M67" s="594">
        <v>15490.683999999999</v>
      </c>
      <c r="N67" s="594">
        <v>17400.794999999998</v>
      </c>
      <c r="O67" s="594">
        <v>20397.840855011167</v>
      </c>
      <c r="P67" s="594">
        <v>23102.914798100512</v>
      </c>
      <c r="Q67" s="594">
        <v>25141.561164418064</v>
      </c>
      <c r="R67" s="594">
        <v>27575.943406202059</v>
      </c>
      <c r="S67" s="594">
        <v>32870.522300438817</v>
      </c>
      <c r="T67" s="620">
        <v>43232.877824213756</v>
      </c>
    </row>
    <row r="68" spans="1:24" ht="16.5" customHeight="1">
      <c r="A68" s="604" t="s">
        <v>697</v>
      </c>
      <c r="B68" s="597" t="s">
        <v>698</v>
      </c>
      <c r="C68" s="594">
        <v>25538.408040891289</v>
      </c>
      <c r="D68" s="594">
        <v>29342.518229772289</v>
      </c>
      <c r="E68" s="594">
        <v>31460.969987333894</v>
      </c>
      <c r="F68" s="594">
        <v>33676.821166574766</v>
      </c>
      <c r="G68" s="594">
        <v>37521.370524312842</v>
      </c>
      <c r="H68" s="594">
        <v>42195</v>
      </c>
      <c r="I68" s="594">
        <v>46647</v>
      </c>
      <c r="J68" s="594">
        <v>57505</v>
      </c>
      <c r="K68" s="594">
        <v>67537.1826505067</v>
      </c>
      <c r="L68" s="594">
        <v>81438.602209011486</v>
      </c>
      <c r="M68" s="594">
        <v>93258.329721241753</v>
      </c>
      <c r="N68" s="594">
        <v>100810</v>
      </c>
      <c r="O68" s="594">
        <v>110833.26735782053</v>
      </c>
      <c r="P68" s="594">
        <v>129500.90799174726</v>
      </c>
      <c r="Q68" s="594">
        <v>141318.86421528453</v>
      </c>
      <c r="R68" s="594">
        <v>138715.06254479641</v>
      </c>
      <c r="S68" s="594">
        <v>177837.06403209709</v>
      </c>
      <c r="T68" s="620">
        <v>216724.68184189009</v>
      </c>
      <c r="U68" s="623"/>
      <c r="V68" s="623"/>
      <c r="W68" s="623"/>
    </row>
    <row r="69" spans="1:24" ht="16.5" customHeight="1">
      <c r="A69" s="604" t="s">
        <v>699</v>
      </c>
      <c r="B69" s="597" t="s">
        <v>700</v>
      </c>
      <c r="C69" s="594">
        <v>13278.790782610911</v>
      </c>
      <c r="D69" s="594">
        <v>12342.249264246351</v>
      </c>
      <c r="E69" s="594">
        <v>13093.239277613135</v>
      </c>
      <c r="F69" s="594">
        <v>14935.992562843578</v>
      </c>
      <c r="G69" s="594">
        <v>15222.424477319102</v>
      </c>
      <c r="H69" s="594">
        <v>17150.572173885968</v>
      </c>
      <c r="I69" s="594">
        <v>17677.054504965192</v>
      </c>
      <c r="J69" s="594">
        <v>20096.301061127175</v>
      </c>
      <c r="K69" s="594">
        <v>24638.810592792997</v>
      </c>
      <c r="L69" s="594">
        <v>31968.647725826562</v>
      </c>
      <c r="M69" s="594">
        <v>35600.28610748046</v>
      </c>
      <c r="N69" s="594">
        <v>39337.724365209942</v>
      </c>
      <c r="O69" s="594">
        <v>45590.138905703476</v>
      </c>
      <c r="P69" s="594">
        <v>53829.662535875577</v>
      </c>
      <c r="Q69" s="594">
        <v>57392.023475039772</v>
      </c>
      <c r="R69" s="594">
        <v>58157.518284149854</v>
      </c>
      <c r="S69" s="594">
        <v>64173.680920572013</v>
      </c>
      <c r="T69" s="620">
        <v>71472.602867435111</v>
      </c>
      <c r="U69" s="623"/>
      <c r="V69" s="623"/>
      <c r="W69" s="623"/>
    </row>
    <row r="70" spans="1:24" ht="16.5" customHeight="1">
      <c r="A70" s="604" t="s">
        <v>701</v>
      </c>
      <c r="B70" s="597" t="s">
        <v>702</v>
      </c>
      <c r="C70" s="594">
        <v>17027.222378012553</v>
      </c>
      <c r="D70" s="594">
        <v>15573.523308129044</v>
      </c>
      <c r="E70" s="594">
        <v>16321.480853421595</v>
      </c>
      <c r="F70" s="594">
        <v>18678.636365783848</v>
      </c>
      <c r="G70" s="594">
        <v>19155.880299533055</v>
      </c>
      <c r="H70" s="594">
        <v>20079</v>
      </c>
      <c r="I70" s="594">
        <v>22379.239995731776</v>
      </c>
      <c r="J70" s="594">
        <v>26033.546607631055</v>
      </c>
      <c r="K70" s="594">
        <v>31367.372812911086</v>
      </c>
      <c r="L70" s="594">
        <v>38694.074445510159</v>
      </c>
      <c r="M70" s="594">
        <v>47318.983639414379</v>
      </c>
      <c r="N70" s="594">
        <v>57327.185274068717</v>
      </c>
      <c r="O70" s="594">
        <v>65193.935102425508</v>
      </c>
      <c r="P70" s="594">
        <v>73633.935747361684</v>
      </c>
      <c r="Q70" s="594">
        <v>79927.774315186703</v>
      </c>
      <c r="R70" s="594">
        <v>88175.201635673555</v>
      </c>
      <c r="S70" s="594">
        <v>98462.135081938919</v>
      </c>
      <c r="T70" s="620">
        <v>119556.7554563005</v>
      </c>
      <c r="U70" s="632"/>
      <c r="V70" s="632"/>
      <c r="W70" s="632"/>
    </row>
    <row r="71" spans="1:24" ht="16.5" customHeight="1">
      <c r="A71" s="604" t="s">
        <v>703</v>
      </c>
      <c r="B71" s="597" t="s">
        <v>704</v>
      </c>
      <c r="C71" s="594">
        <v>25708.115617124749</v>
      </c>
      <c r="D71" s="594">
        <v>27869.21372687742</v>
      </c>
      <c r="E71" s="594">
        <v>30717.815902164915</v>
      </c>
      <c r="F71" s="594">
        <v>34986.183364757184</v>
      </c>
      <c r="G71" s="594">
        <v>38992.499657607383</v>
      </c>
      <c r="H71" s="594">
        <v>46098.975723038297</v>
      </c>
      <c r="I71" s="594">
        <v>52244.136205911716</v>
      </c>
      <c r="J71" s="594">
        <v>56306.957591976985</v>
      </c>
      <c r="K71" s="594">
        <v>66627.806509819333</v>
      </c>
      <c r="L71" s="594">
        <v>68719.387370208235</v>
      </c>
      <c r="M71" s="594">
        <v>76872</v>
      </c>
      <c r="N71" s="594">
        <v>87515.521851839992</v>
      </c>
      <c r="O71" s="594">
        <v>96833.487621777385</v>
      </c>
      <c r="P71" s="594">
        <v>104372.97201805525</v>
      </c>
      <c r="Q71" s="594">
        <v>109700.88868336372</v>
      </c>
      <c r="R71" s="594">
        <v>120440.74829662031</v>
      </c>
      <c r="S71" s="594">
        <v>132647.66865323923</v>
      </c>
      <c r="T71" s="620">
        <v>126091.15836057025</v>
      </c>
      <c r="U71" s="624"/>
      <c r="V71" s="624"/>
    </row>
    <row r="72" spans="1:24" ht="16.5" customHeight="1">
      <c r="A72" s="604" t="s">
        <v>705</v>
      </c>
      <c r="B72" s="597" t="s">
        <v>706</v>
      </c>
      <c r="C72" s="594">
        <v>3707</v>
      </c>
      <c r="D72" s="594">
        <v>4582.4316035929705</v>
      </c>
      <c r="E72" s="594">
        <v>5135</v>
      </c>
      <c r="F72" s="594">
        <v>5639.0509568919942</v>
      </c>
      <c r="G72" s="594">
        <v>5697</v>
      </c>
      <c r="H72" s="594">
        <v>5960</v>
      </c>
      <c r="I72" s="594">
        <v>8430</v>
      </c>
      <c r="J72" s="594">
        <v>10368.9</v>
      </c>
      <c r="K72" s="594">
        <v>12010.15</v>
      </c>
      <c r="L72" s="594">
        <v>13911.18615418739</v>
      </c>
      <c r="M72" s="594">
        <v>21284.114815906705</v>
      </c>
      <c r="N72" s="594">
        <v>28158.883901444569</v>
      </c>
      <c r="O72" s="594">
        <v>34930.432704091603</v>
      </c>
      <c r="P72" s="594">
        <v>31303.976139012437</v>
      </c>
      <c r="Q72" s="594">
        <v>35423.40096624248</v>
      </c>
      <c r="R72" s="594">
        <v>37667.194883252145</v>
      </c>
      <c r="S72" s="594">
        <v>43085.757712126979</v>
      </c>
      <c r="T72" s="620">
        <v>50768.051588760456</v>
      </c>
      <c r="U72" s="634"/>
      <c r="V72" s="634"/>
      <c r="W72" s="634"/>
      <c r="X72" s="615"/>
    </row>
    <row r="73" spans="1:24" ht="16.5" customHeight="1">
      <c r="A73" s="604" t="s">
        <v>707</v>
      </c>
      <c r="B73" s="597" t="s">
        <v>708</v>
      </c>
      <c r="C73" s="594">
        <v>12255.999531832427</v>
      </c>
      <c r="D73" s="594">
        <v>12917.441367952782</v>
      </c>
      <c r="E73" s="594">
        <v>13975.342031409647</v>
      </c>
      <c r="F73" s="594">
        <v>15000.470658717504</v>
      </c>
      <c r="G73" s="594">
        <v>18448</v>
      </c>
      <c r="H73" s="594">
        <v>25656</v>
      </c>
      <c r="I73" s="594">
        <v>29784</v>
      </c>
      <c r="J73" s="594">
        <v>34251.599999999999</v>
      </c>
      <c r="K73" s="594">
        <v>39668.209000000003</v>
      </c>
      <c r="L73" s="594">
        <v>45834</v>
      </c>
      <c r="M73" s="594">
        <v>50967.408000000003</v>
      </c>
      <c r="N73" s="594">
        <v>57287.366592000006</v>
      </c>
      <c r="O73" s="594">
        <v>62271.991917799853</v>
      </c>
      <c r="P73" s="594">
        <v>66809.004704946914</v>
      </c>
      <c r="Q73" s="594">
        <v>75600.688912791113</v>
      </c>
      <c r="R73" s="594">
        <v>77977.975255860496</v>
      </c>
      <c r="S73" s="594">
        <v>84048.832746001761</v>
      </c>
      <c r="T73" s="620">
        <v>96555.299058606834</v>
      </c>
      <c r="U73" s="626"/>
    </row>
    <row r="74" spans="1:24" ht="16.5" customHeight="1">
      <c r="A74" s="604" t="s">
        <v>709</v>
      </c>
      <c r="B74" s="597" t="s">
        <v>710</v>
      </c>
      <c r="C74" s="594">
        <v>1476.3205364030619</v>
      </c>
      <c r="D74" s="594">
        <v>2072.3401927938789</v>
      </c>
      <c r="E74" s="594">
        <v>2460.931272251466</v>
      </c>
      <c r="F74" s="594">
        <v>2662.8964759630908</v>
      </c>
      <c r="G74" s="594">
        <v>3296.175813230996</v>
      </c>
      <c r="H74" s="594">
        <v>3321</v>
      </c>
      <c r="I74" s="594">
        <v>4297</v>
      </c>
      <c r="J74" s="594">
        <v>4872</v>
      </c>
      <c r="K74" s="594">
        <v>5474.1805640479997</v>
      </c>
      <c r="L74" s="594">
        <v>7184.057099323999</v>
      </c>
      <c r="M74" s="594">
        <v>8239.5877538449986</v>
      </c>
      <c r="N74" s="594">
        <v>9380.8151323770999</v>
      </c>
      <c r="O74" s="594">
        <v>8495.6164632832642</v>
      </c>
      <c r="P74" s="594">
        <v>6921</v>
      </c>
      <c r="Q74" s="594">
        <v>8824.2246151199997</v>
      </c>
      <c r="R74" s="594">
        <v>14109.306168846313</v>
      </c>
      <c r="S74" s="594">
        <v>20676.647804018005</v>
      </c>
      <c r="T74" s="620">
        <v>20753.992565384106</v>
      </c>
      <c r="U74" s="624"/>
    </row>
    <row r="75" spans="1:24" ht="16.5" customHeight="1">
      <c r="A75" s="604" t="s">
        <v>711</v>
      </c>
      <c r="B75" s="597" t="s">
        <v>712</v>
      </c>
      <c r="C75" s="594">
        <v>4538.7793634519994</v>
      </c>
      <c r="D75" s="594">
        <v>5528.9019554603938</v>
      </c>
      <c r="E75" s="594">
        <v>7022.5779552338354</v>
      </c>
      <c r="F75" s="594">
        <v>7661.7399297927686</v>
      </c>
      <c r="G75" s="594">
        <v>9471.4654264786986</v>
      </c>
      <c r="H75" s="594">
        <v>9983</v>
      </c>
      <c r="I75" s="594">
        <v>12389</v>
      </c>
      <c r="J75" s="594">
        <v>14541</v>
      </c>
      <c r="K75" s="594">
        <v>18246.957613936018</v>
      </c>
      <c r="L75" s="594">
        <v>21110.793221909415</v>
      </c>
      <c r="M75" s="594">
        <v>25001.512412707318</v>
      </c>
      <c r="N75" s="594">
        <v>27705.387977842751</v>
      </c>
      <c r="O75" s="594">
        <v>29817.684104136475</v>
      </c>
      <c r="P75" s="594">
        <v>28533.575429996927</v>
      </c>
      <c r="Q75" s="594">
        <v>28717.086923289644</v>
      </c>
      <c r="R75" s="594">
        <v>28972.645822217775</v>
      </c>
      <c r="S75" s="594">
        <v>49413.621309162329</v>
      </c>
      <c r="T75" s="620">
        <v>44278.656609956801</v>
      </c>
      <c r="U75" s="635"/>
    </row>
    <row r="76" spans="1:24" ht="16.5" customHeight="1">
      <c r="A76" s="604" t="s">
        <v>713</v>
      </c>
      <c r="B76" s="597" t="s">
        <v>714</v>
      </c>
      <c r="C76" s="594">
        <v>1588.2826543289705</v>
      </c>
      <c r="D76" s="594">
        <v>1774.236494631135</v>
      </c>
      <c r="E76" s="594">
        <v>2084.4825948251646</v>
      </c>
      <c r="F76" s="594">
        <v>2338.283008236861</v>
      </c>
      <c r="G76" s="594">
        <v>2808.374223914082</v>
      </c>
      <c r="H76" s="594">
        <v>3088</v>
      </c>
      <c r="I76" s="594">
        <v>4084</v>
      </c>
      <c r="J76" s="594">
        <v>4394</v>
      </c>
      <c r="K76" s="594">
        <v>5265.1064417098278</v>
      </c>
      <c r="L76" s="594">
        <v>6480.724941388813</v>
      </c>
      <c r="M76" s="594">
        <v>7639.4785609091332</v>
      </c>
      <c r="N76" s="594">
        <v>8524.3284685679373</v>
      </c>
      <c r="O76" s="594">
        <v>8841.8308065485835</v>
      </c>
      <c r="P76" s="594">
        <v>9685.8125582386929</v>
      </c>
      <c r="Q76" s="594">
        <v>14552.921067771686</v>
      </c>
      <c r="R76" s="594">
        <v>19342.751400876547</v>
      </c>
      <c r="S76" s="594">
        <v>18145.040748489479</v>
      </c>
      <c r="T76" s="620">
        <v>22178.090436724528</v>
      </c>
      <c r="U76" s="636"/>
    </row>
    <row r="77" spans="1:24" ht="16.5" customHeight="1">
      <c r="A77" s="604" t="s">
        <v>715</v>
      </c>
      <c r="B77" s="597" t="s">
        <v>716</v>
      </c>
      <c r="C77" s="594">
        <v>4916.0612264820275</v>
      </c>
      <c r="D77" s="594">
        <v>4371.3366562316469</v>
      </c>
      <c r="E77" s="594">
        <v>4959.7087278464269</v>
      </c>
      <c r="F77" s="594">
        <v>5793.84118680147</v>
      </c>
      <c r="G77" s="594">
        <v>6460.3118275393217</v>
      </c>
      <c r="H77" s="594">
        <v>6840</v>
      </c>
      <c r="I77" s="594">
        <v>9185</v>
      </c>
      <c r="J77" s="594">
        <v>10953</v>
      </c>
      <c r="K77" s="594">
        <v>13189.300308339516</v>
      </c>
      <c r="L77" s="594">
        <v>17205.479250326065</v>
      </c>
      <c r="M77" s="594">
        <v>19526.498401195051</v>
      </c>
      <c r="N77" s="594">
        <v>22910.390586286248</v>
      </c>
      <c r="O77" s="594">
        <v>24920.966829163015</v>
      </c>
      <c r="P77" s="594">
        <v>33290.345080394603</v>
      </c>
      <c r="Q77" s="594">
        <v>32689.98033914575</v>
      </c>
      <c r="R77" s="594">
        <v>37121.837017156002</v>
      </c>
      <c r="S77" s="594">
        <v>37102.272257355173</v>
      </c>
      <c r="T77" s="620">
        <v>40889.691843537446</v>
      </c>
    </row>
    <row r="78" spans="1:24" s="601" customFormat="1" ht="16.5" customHeight="1" thickBot="1">
      <c r="A78" s="628"/>
      <c r="B78" s="637" t="s">
        <v>732</v>
      </c>
      <c r="C78" s="606">
        <v>272171.91966503026</v>
      </c>
      <c r="D78" s="606">
        <v>277872.42243905657</v>
      </c>
      <c r="E78" s="606">
        <v>294036.29197367502</v>
      </c>
      <c r="F78" s="606">
        <v>319688.75647031708</v>
      </c>
      <c r="G78" s="606">
        <v>347509.32302893198</v>
      </c>
      <c r="H78" s="606">
        <v>383647.17979865102</v>
      </c>
      <c r="I78" s="606">
        <v>428936.43070660869</v>
      </c>
      <c r="J78" s="606">
        <v>485159.30526073521</v>
      </c>
      <c r="K78" s="606">
        <v>569960.27145929215</v>
      </c>
      <c r="L78" s="606">
        <v>654122.13582101115</v>
      </c>
      <c r="M78" s="606">
        <v>762085.74353611807</v>
      </c>
      <c r="N78" s="606">
        <v>860774.26065314352</v>
      </c>
      <c r="O78" s="606">
        <v>945459.21186908579</v>
      </c>
      <c r="P78" s="606">
        <v>1054500.3899152675</v>
      </c>
      <c r="Q78" s="606">
        <v>1127542.6003037363</v>
      </c>
      <c r="R78" s="606">
        <v>1170039.4147307875</v>
      </c>
      <c r="S78" s="606">
        <v>1348159.1401562451</v>
      </c>
      <c r="T78" s="638">
        <v>1486191.499905694</v>
      </c>
    </row>
    <row r="79" spans="1:24" ht="16.5" customHeight="1">
      <c r="A79" s="609" t="s">
        <v>724</v>
      </c>
      <c r="B79" s="639"/>
      <c r="C79" s="623"/>
      <c r="D79" s="623"/>
      <c r="E79" s="623"/>
      <c r="F79" s="623"/>
      <c r="G79" s="623"/>
      <c r="H79" s="623"/>
      <c r="I79" s="640"/>
      <c r="J79" s="640"/>
      <c r="K79" s="640"/>
      <c r="N79" s="612"/>
      <c r="O79" s="612"/>
      <c r="Q79" s="612"/>
      <c r="T79" s="612">
        <v>43215</v>
      </c>
    </row>
    <row r="80" spans="1:24" ht="16.5" customHeight="1">
      <c r="A80" s="641"/>
      <c r="B80" s="641" t="s">
        <v>726</v>
      </c>
      <c r="C80" s="610"/>
      <c r="D80" s="610"/>
      <c r="E80" s="610"/>
      <c r="F80" s="610"/>
      <c r="G80" s="610"/>
      <c r="H80" s="610"/>
    </row>
    <row r="81" spans="1:20" ht="16.5" customHeight="1">
      <c r="A81" s="946" t="s">
        <v>733</v>
      </c>
      <c r="B81" s="946"/>
      <c r="C81" s="946"/>
      <c r="D81" s="946"/>
      <c r="E81" s="946"/>
      <c r="F81" s="946"/>
      <c r="G81" s="946"/>
      <c r="H81" s="946"/>
      <c r="I81" s="946"/>
      <c r="J81" s="946"/>
      <c r="K81" s="946"/>
      <c r="L81" s="946"/>
      <c r="M81" s="946"/>
      <c r="N81" s="946"/>
      <c r="O81" s="946"/>
      <c r="P81" s="946"/>
      <c r="Q81" s="946"/>
      <c r="R81" s="946"/>
      <c r="S81" s="946"/>
      <c r="T81" s="946"/>
    </row>
    <row r="82" spans="1:20" ht="16.5" customHeight="1">
      <c r="A82" s="951" t="s">
        <v>728</v>
      </c>
      <c r="B82" s="951"/>
      <c r="C82" s="951"/>
      <c r="D82" s="951"/>
      <c r="E82" s="951"/>
      <c r="F82" s="951"/>
      <c r="G82" s="951"/>
      <c r="H82" s="951"/>
      <c r="I82" s="951"/>
      <c r="J82" s="951"/>
      <c r="K82" s="951"/>
      <c r="L82" s="951"/>
      <c r="M82" s="951"/>
      <c r="N82" s="951"/>
      <c r="O82" s="951"/>
      <c r="P82" s="951"/>
      <c r="Q82" s="951"/>
      <c r="R82" s="951"/>
      <c r="S82" s="951"/>
      <c r="T82" s="951"/>
    </row>
    <row r="83" spans="1:20" ht="16.5" customHeight="1" thickBot="1">
      <c r="A83" s="614"/>
      <c r="B83" s="614"/>
      <c r="C83" s="614"/>
      <c r="D83" s="614"/>
      <c r="E83" s="614"/>
      <c r="G83" s="642"/>
      <c r="H83" s="642"/>
      <c r="I83" s="642"/>
      <c r="J83" s="642"/>
      <c r="L83" s="586"/>
      <c r="N83" s="616"/>
      <c r="Q83" s="616"/>
      <c r="T83" s="616" t="s">
        <v>729</v>
      </c>
    </row>
    <row r="84" spans="1:20" ht="16.5" customHeight="1">
      <c r="A84" s="938"/>
      <c r="B84" s="940" t="s">
        <v>667</v>
      </c>
      <c r="C84" s="587" t="s">
        <v>668</v>
      </c>
      <c r="D84" s="587" t="s">
        <v>669</v>
      </c>
      <c r="E84" s="587" t="s">
        <v>670</v>
      </c>
      <c r="F84" s="587" t="s">
        <v>671</v>
      </c>
      <c r="G84" s="587" t="s">
        <v>672</v>
      </c>
      <c r="H84" s="587" t="s">
        <v>673</v>
      </c>
      <c r="I84" s="587" t="s">
        <v>674</v>
      </c>
      <c r="J84" s="587" t="s">
        <v>675</v>
      </c>
      <c r="K84" s="587" t="s">
        <v>676</v>
      </c>
      <c r="L84" s="587" t="s">
        <v>677</v>
      </c>
      <c r="M84" s="587" t="s">
        <v>678</v>
      </c>
      <c r="N84" s="587" t="s">
        <v>679</v>
      </c>
      <c r="O84" s="587" t="s">
        <v>680</v>
      </c>
      <c r="P84" s="587" t="s">
        <v>681</v>
      </c>
      <c r="Q84" s="587" t="s">
        <v>682</v>
      </c>
      <c r="R84" s="587" t="s">
        <v>683</v>
      </c>
      <c r="S84" s="587" t="s">
        <v>684</v>
      </c>
      <c r="T84" s="617" t="s">
        <v>685</v>
      </c>
    </row>
    <row r="85" spans="1:20" ht="16.5" customHeight="1">
      <c r="A85" s="939"/>
      <c r="B85" s="941"/>
      <c r="C85" s="589" t="s">
        <v>686</v>
      </c>
      <c r="D85" s="589" t="s">
        <v>626</v>
      </c>
      <c r="E85" s="589" t="s">
        <v>627</v>
      </c>
      <c r="F85" s="589" t="s">
        <v>628</v>
      </c>
      <c r="G85" s="589" t="s">
        <v>629</v>
      </c>
      <c r="H85" s="589" t="s">
        <v>630</v>
      </c>
      <c r="I85" s="589" t="s">
        <v>631</v>
      </c>
      <c r="J85" s="589" t="s">
        <v>314</v>
      </c>
      <c r="K85" s="589" t="s">
        <v>92</v>
      </c>
      <c r="L85" s="590" t="s">
        <v>93</v>
      </c>
      <c r="M85" s="590" t="s">
        <v>94</v>
      </c>
      <c r="N85" s="590" t="s">
        <v>95</v>
      </c>
      <c r="O85" s="590" t="s">
        <v>96</v>
      </c>
      <c r="P85" s="590" t="s">
        <v>97</v>
      </c>
      <c r="Q85" s="590" t="s">
        <v>98</v>
      </c>
      <c r="R85" s="590" t="s">
        <v>99</v>
      </c>
      <c r="S85" s="590" t="s">
        <v>100</v>
      </c>
      <c r="T85" s="619" t="s">
        <v>116</v>
      </c>
    </row>
    <row r="86" spans="1:20" ht="16.5" customHeight="1">
      <c r="A86" s="604" t="s">
        <v>687</v>
      </c>
      <c r="B86" s="643" t="s">
        <v>688</v>
      </c>
      <c r="C86" s="594">
        <v>153780.54941688658</v>
      </c>
      <c r="D86" s="594">
        <v>163925.29737467613</v>
      </c>
      <c r="E86" s="594">
        <v>170634.38770841472</v>
      </c>
      <c r="F86" s="594">
        <v>183621.32031851594</v>
      </c>
      <c r="G86" s="594">
        <v>196685.94246663037</v>
      </c>
      <c r="H86" s="594">
        <v>208591.05871527083</v>
      </c>
      <c r="I86" s="594">
        <v>223536</v>
      </c>
      <c r="J86" s="594">
        <v>243323</v>
      </c>
      <c r="K86" s="594">
        <v>305477.31493197917</v>
      </c>
      <c r="L86" s="594">
        <v>391518.9</v>
      </c>
      <c r="M86" s="594">
        <v>473269.67336999997</v>
      </c>
      <c r="N86" s="594">
        <v>500464.91800000001</v>
      </c>
      <c r="O86" s="594">
        <v>527868.81300000008</v>
      </c>
      <c r="P86" s="594">
        <v>585951.10899999994</v>
      </c>
      <c r="Q86" s="594">
        <v>616572.35585854691</v>
      </c>
      <c r="R86" s="594">
        <v>645697.28658973472</v>
      </c>
      <c r="S86" s="594">
        <v>681061.51791133138</v>
      </c>
      <c r="T86" s="620">
        <v>737322.25591948896</v>
      </c>
    </row>
    <row r="87" spans="1:20" ht="16.5" customHeight="1">
      <c r="A87" s="604" t="s">
        <v>689</v>
      </c>
      <c r="B87" s="643" t="s">
        <v>690</v>
      </c>
      <c r="C87" s="594">
        <v>1843.9949999999999</v>
      </c>
      <c r="D87" s="594">
        <v>2164.922</v>
      </c>
      <c r="E87" s="594">
        <v>2168.1910000000003</v>
      </c>
      <c r="F87" s="594">
        <v>2503.596</v>
      </c>
      <c r="G87" s="594">
        <v>2682.174</v>
      </c>
      <c r="H87" s="594">
        <v>3113.3719999999998</v>
      </c>
      <c r="I87" s="594">
        <v>3287</v>
      </c>
      <c r="J87" s="594">
        <v>3868</v>
      </c>
      <c r="K87" s="594">
        <v>4075.7524631548977</v>
      </c>
      <c r="L87" s="594">
        <v>4236.3720006227204</v>
      </c>
      <c r="M87" s="594">
        <v>4879.2125168877428</v>
      </c>
      <c r="N87" s="594">
        <v>5819</v>
      </c>
      <c r="O87" s="594">
        <v>6646</v>
      </c>
      <c r="P87" s="594">
        <v>8659</v>
      </c>
      <c r="Q87" s="594">
        <v>9328.3406999999988</v>
      </c>
      <c r="R87" s="594">
        <v>11081.694267102437</v>
      </c>
      <c r="S87" s="594">
        <v>12377.126596215885</v>
      </c>
      <c r="T87" s="620">
        <v>13438.095274699079</v>
      </c>
    </row>
    <row r="88" spans="1:20" ht="16.5" customHeight="1">
      <c r="A88" s="604" t="s">
        <v>691</v>
      </c>
      <c r="B88" s="643" t="s">
        <v>734</v>
      </c>
      <c r="C88" s="594">
        <v>1817.0895882922252</v>
      </c>
      <c r="D88" s="594">
        <v>2148.9148835673714</v>
      </c>
      <c r="E88" s="594">
        <v>2310.4424789062605</v>
      </c>
      <c r="F88" s="594">
        <v>2506.6387914658435</v>
      </c>
      <c r="G88" s="594">
        <v>2748.1581364260687</v>
      </c>
      <c r="H88" s="594">
        <v>3133.5594005315506</v>
      </c>
      <c r="I88" s="594">
        <v>3417</v>
      </c>
      <c r="J88" s="594">
        <v>4375</v>
      </c>
      <c r="K88" s="594">
        <v>5084</v>
      </c>
      <c r="L88" s="594">
        <v>5926</v>
      </c>
      <c r="M88" s="594">
        <v>6956.4645849200306</v>
      </c>
      <c r="N88" s="594">
        <v>8166.0871320932947</v>
      </c>
      <c r="O88" s="594">
        <v>9568.7955296337241</v>
      </c>
      <c r="P88" s="594">
        <v>11003.076475525664</v>
      </c>
      <c r="Q88" s="594">
        <v>11874.928896678362</v>
      </c>
      <c r="R88" s="594">
        <v>11630.137382481462</v>
      </c>
      <c r="S88" s="594">
        <v>14232.667377827685</v>
      </c>
      <c r="T88" s="620">
        <v>16872.338113582522</v>
      </c>
    </row>
    <row r="89" spans="1:20" ht="16.5" customHeight="1">
      <c r="A89" s="604" t="s">
        <v>693</v>
      </c>
      <c r="B89" s="643" t="s">
        <v>694</v>
      </c>
      <c r="C89" s="594">
        <v>38408.957059680586</v>
      </c>
      <c r="D89" s="594">
        <v>37735.972549949802</v>
      </c>
      <c r="E89" s="594">
        <v>38825.581748713506</v>
      </c>
      <c r="F89" s="594">
        <v>41673.302416504492</v>
      </c>
      <c r="G89" s="594">
        <v>44884.688459791461</v>
      </c>
      <c r="H89" s="594">
        <v>47840.300698761319</v>
      </c>
      <c r="I89" s="594">
        <v>52172</v>
      </c>
      <c r="J89" s="594">
        <v>57185</v>
      </c>
      <c r="K89" s="594">
        <v>65446.939992561238</v>
      </c>
      <c r="L89" s="594">
        <v>70923.969245222135</v>
      </c>
      <c r="M89" s="594">
        <v>80531.364076410595</v>
      </c>
      <c r="N89" s="594">
        <v>91163.656304952456</v>
      </c>
      <c r="O89" s="594">
        <v>100312.39043043272</v>
      </c>
      <c r="P89" s="594">
        <v>112995.43155698117</v>
      </c>
      <c r="Q89" s="594">
        <v>118979.81290981802</v>
      </c>
      <c r="R89" s="594">
        <v>120967.01375903358</v>
      </c>
      <c r="S89" s="594">
        <v>133861.79146136023</v>
      </c>
      <c r="T89" s="620">
        <v>146589.11149637832</v>
      </c>
    </row>
    <row r="90" spans="1:20" ht="16.5" customHeight="1">
      <c r="A90" s="604" t="s">
        <v>695</v>
      </c>
      <c r="B90" s="643" t="s">
        <v>696</v>
      </c>
      <c r="C90" s="594">
        <v>7749.6116839898741</v>
      </c>
      <c r="D90" s="594">
        <v>9137.8907514913608</v>
      </c>
      <c r="E90" s="594">
        <v>11446.706939836453</v>
      </c>
      <c r="F90" s="594">
        <v>11974.400674192932</v>
      </c>
      <c r="G90" s="594">
        <v>12781.578075440242</v>
      </c>
      <c r="H90" s="594">
        <v>13171.88</v>
      </c>
      <c r="I90" s="594">
        <v>14841</v>
      </c>
      <c r="J90" s="594">
        <v>15219</v>
      </c>
      <c r="K90" s="594">
        <v>14628.849675297952</v>
      </c>
      <c r="L90" s="594">
        <v>15243.821670938516</v>
      </c>
      <c r="M90" s="594">
        <v>16001.661000000002</v>
      </c>
      <c r="N90" s="594">
        <v>17518.432000000001</v>
      </c>
      <c r="O90" s="594">
        <v>20553.463473447362</v>
      </c>
      <c r="P90" s="594">
        <v>21362.296031426402</v>
      </c>
      <c r="Q90" s="594">
        <v>22051.392912998552</v>
      </c>
      <c r="R90" s="594">
        <v>21180.258747509506</v>
      </c>
      <c r="S90" s="594">
        <v>30623.026819127277</v>
      </c>
      <c r="T90" s="620">
        <v>32407.382592901871</v>
      </c>
    </row>
    <row r="91" spans="1:20" ht="16.5" customHeight="1">
      <c r="A91" s="604" t="s">
        <v>697</v>
      </c>
      <c r="B91" s="643" t="s">
        <v>698</v>
      </c>
      <c r="C91" s="594">
        <v>25585.408626989531</v>
      </c>
      <c r="D91" s="594">
        <v>28837.647652791045</v>
      </c>
      <c r="E91" s="594">
        <v>30955.397314540638</v>
      </c>
      <c r="F91" s="594">
        <v>33254.310209402538</v>
      </c>
      <c r="G91" s="594">
        <v>36644.248913075287</v>
      </c>
      <c r="H91" s="594">
        <v>40952</v>
      </c>
      <c r="I91" s="594">
        <v>45099</v>
      </c>
      <c r="J91" s="594">
        <v>54134</v>
      </c>
      <c r="K91" s="594">
        <v>63740.606182371965</v>
      </c>
      <c r="L91" s="594">
        <v>77289.141439072744</v>
      </c>
      <c r="M91" s="594">
        <v>89356.047143206582</v>
      </c>
      <c r="N91" s="594">
        <v>98539</v>
      </c>
      <c r="O91" s="594">
        <v>109487.56276218683</v>
      </c>
      <c r="P91" s="594">
        <v>126363.5420114554</v>
      </c>
      <c r="Q91" s="594">
        <v>139289.07680162758</v>
      </c>
      <c r="R91" s="594">
        <v>141317.84807720516</v>
      </c>
      <c r="S91" s="594">
        <v>175299.54403777493</v>
      </c>
      <c r="T91" s="620">
        <v>206736.88168402866</v>
      </c>
    </row>
    <row r="92" spans="1:20" ht="16.5" customHeight="1">
      <c r="A92" s="604" t="s">
        <v>699</v>
      </c>
      <c r="B92" s="643" t="s">
        <v>700</v>
      </c>
      <c r="C92" s="594">
        <v>69928.386503618152</v>
      </c>
      <c r="D92" s="594">
        <v>64778.155617968267</v>
      </c>
      <c r="E92" s="594">
        <v>68694.954605494495</v>
      </c>
      <c r="F92" s="594">
        <v>79218.592257709548</v>
      </c>
      <c r="G92" s="594">
        <v>79838.536434439258</v>
      </c>
      <c r="H92" s="594">
        <v>90214.455106705311</v>
      </c>
      <c r="I92" s="594">
        <v>92648.014361830428</v>
      </c>
      <c r="J92" s="594">
        <v>105305.71870980982</v>
      </c>
      <c r="K92" s="594">
        <v>124120.52536225798</v>
      </c>
      <c r="L92" s="594">
        <v>161067.09227594579</v>
      </c>
      <c r="M92" s="594">
        <v>179306.40323649268</v>
      </c>
      <c r="N92" s="594">
        <v>198164.11890517425</v>
      </c>
      <c r="O92" s="594">
        <v>229871.51187371623</v>
      </c>
      <c r="P92" s="594">
        <v>271573.38303585653</v>
      </c>
      <c r="Q92" s="594">
        <v>289566.37714951596</v>
      </c>
      <c r="R92" s="594">
        <v>293247.53416385822</v>
      </c>
      <c r="S92" s="594">
        <v>323827.36135897128</v>
      </c>
      <c r="T92" s="620">
        <v>360769.21065521892</v>
      </c>
    </row>
    <row r="93" spans="1:20" ht="16.5" customHeight="1">
      <c r="A93" s="604" t="s">
        <v>701</v>
      </c>
      <c r="B93" s="643" t="s">
        <v>702</v>
      </c>
      <c r="C93" s="594">
        <v>8459.0375220815658</v>
      </c>
      <c r="D93" s="594">
        <v>7142.8382344137372</v>
      </c>
      <c r="E93" s="594">
        <v>7539.6839684457809</v>
      </c>
      <c r="F93" s="594">
        <v>8942.4596851686802</v>
      </c>
      <c r="G93" s="594">
        <v>8894.6736858973054</v>
      </c>
      <c r="H93" s="594">
        <v>9398</v>
      </c>
      <c r="I93" s="594">
        <v>10043.106973376773</v>
      </c>
      <c r="J93" s="594">
        <v>11502.747185985274</v>
      </c>
      <c r="K93" s="594">
        <v>13943.324327762548</v>
      </c>
      <c r="L93" s="594">
        <v>17347.29190987999</v>
      </c>
      <c r="M93" s="594">
        <v>21057.087450797146</v>
      </c>
      <c r="N93" s="594">
        <v>25306.545459014305</v>
      </c>
      <c r="O93" s="594">
        <v>29886.298952321587</v>
      </c>
      <c r="P93" s="594">
        <v>35309.422296935867</v>
      </c>
      <c r="Q93" s="594">
        <v>40479.431832052986</v>
      </c>
      <c r="R93" s="594">
        <v>41458.550204357511</v>
      </c>
      <c r="S93" s="594">
        <v>47727.72772416957</v>
      </c>
      <c r="T93" s="620">
        <v>55679.0032431367</v>
      </c>
    </row>
    <row r="94" spans="1:20" ht="16.5" customHeight="1">
      <c r="A94" s="604" t="s">
        <v>703</v>
      </c>
      <c r="B94" s="643" t="s">
        <v>704</v>
      </c>
      <c r="C94" s="594">
        <v>31424.583711465049</v>
      </c>
      <c r="D94" s="594">
        <v>34959.242926390216</v>
      </c>
      <c r="E94" s="594">
        <v>39361.864417622943</v>
      </c>
      <c r="F94" s="594">
        <v>46282.980177786441</v>
      </c>
      <c r="G94" s="594">
        <v>51336.411265150709</v>
      </c>
      <c r="H94" s="594">
        <v>61249.502493064982</v>
      </c>
      <c r="I94" s="594">
        <v>69554.845234070759</v>
      </c>
      <c r="J94" s="594">
        <v>76818.262918789769</v>
      </c>
      <c r="K94" s="594">
        <v>92617.602018588499</v>
      </c>
      <c r="L94" s="594">
        <v>95304.312076484362</v>
      </c>
      <c r="M94" s="594">
        <v>105834</v>
      </c>
      <c r="N94" s="594">
        <v>122354.25615696001</v>
      </c>
      <c r="O94" s="594">
        <v>140735.36330343789</v>
      </c>
      <c r="P94" s="594">
        <v>155764.91974505543</v>
      </c>
      <c r="Q94" s="594">
        <v>164976.10985038721</v>
      </c>
      <c r="R94" s="594">
        <v>167404.54022383719</v>
      </c>
      <c r="S94" s="594">
        <v>178296.31482904349</v>
      </c>
      <c r="T94" s="620">
        <v>216890.626893938</v>
      </c>
    </row>
    <row r="95" spans="1:20" ht="16.5" customHeight="1">
      <c r="A95" s="604" t="s">
        <v>705</v>
      </c>
      <c r="B95" s="643" t="s">
        <v>706</v>
      </c>
      <c r="C95" s="594">
        <v>11454.533693702046</v>
      </c>
      <c r="D95" s="594">
        <v>12201.742038883986</v>
      </c>
      <c r="E95" s="594">
        <v>12860.503271039113</v>
      </c>
      <c r="F95" s="594">
        <v>13728.176778576621</v>
      </c>
      <c r="G95" s="594">
        <v>17342</v>
      </c>
      <c r="H95" s="594">
        <v>21979</v>
      </c>
      <c r="I95" s="594">
        <v>28467</v>
      </c>
      <c r="J95" s="594">
        <v>33538.53</v>
      </c>
      <c r="K95" s="594">
        <v>39099.85</v>
      </c>
      <c r="L95" s="594">
        <v>46083.422288919195</v>
      </c>
      <c r="M95" s="594">
        <v>50111.11631975419</v>
      </c>
      <c r="N95" s="594">
        <v>58528.697901665364</v>
      </c>
      <c r="O95" s="594">
        <v>62183.29324431916</v>
      </c>
      <c r="P95" s="594">
        <v>79362.65977295328</v>
      </c>
      <c r="Q95" s="594">
        <v>91406.119253993005</v>
      </c>
      <c r="R95" s="594">
        <v>107758.44570334817</v>
      </c>
      <c r="S95" s="594">
        <v>135374.63203745964</v>
      </c>
      <c r="T95" s="620">
        <v>172294.44368184902</v>
      </c>
    </row>
    <row r="96" spans="1:20" ht="16.5" customHeight="1">
      <c r="A96" s="604" t="s">
        <v>707</v>
      </c>
      <c r="B96" s="643" t="s">
        <v>708</v>
      </c>
      <c r="C96" s="594">
        <v>35267.428296183934</v>
      </c>
      <c r="D96" s="594">
        <v>36525.311559992682</v>
      </c>
      <c r="E96" s="594">
        <v>38251.362663195483</v>
      </c>
      <c r="F96" s="594">
        <v>39990.790305092305</v>
      </c>
      <c r="G96" s="594">
        <v>49242</v>
      </c>
      <c r="H96" s="594">
        <v>60042</v>
      </c>
      <c r="I96" s="594">
        <v>70791</v>
      </c>
      <c r="J96" s="594">
        <v>73635.560617408919</v>
      </c>
      <c r="K96" s="594">
        <v>81624.790999999997</v>
      </c>
      <c r="L96" s="594">
        <v>93746.984346448327</v>
      </c>
      <c r="M96" s="594">
        <v>106235.85542222724</v>
      </c>
      <c r="N96" s="594">
        <v>123213.42046940132</v>
      </c>
      <c r="O96" s="594">
        <v>139157.21160053753</v>
      </c>
      <c r="P96" s="594">
        <v>152983.95543930776</v>
      </c>
      <c r="Q96" s="594">
        <v>166946.86216411059</v>
      </c>
      <c r="R96" s="594">
        <v>191324.99618033424</v>
      </c>
      <c r="S96" s="594">
        <v>267392.312222398</v>
      </c>
      <c r="T96" s="620">
        <v>309360.22463571688</v>
      </c>
    </row>
    <row r="97" spans="1:21" ht="16.5" customHeight="1">
      <c r="A97" s="604" t="s">
        <v>709</v>
      </c>
      <c r="B97" s="643" t="s">
        <v>735</v>
      </c>
      <c r="C97" s="594">
        <v>5288.0719975796337</v>
      </c>
      <c r="D97" s="594">
        <v>7236.5310233593646</v>
      </c>
      <c r="E97" s="594">
        <v>8070.29300158976</v>
      </c>
      <c r="F97" s="594">
        <v>8018.6570692422429</v>
      </c>
      <c r="G97" s="594">
        <v>9548.2445044632805</v>
      </c>
      <c r="H97" s="594">
        <v>10967</v>
      </c>
      <c r="I97" s="594">
        <v>12227</v>
      </c>
      <c r="J97" s="594">
        <v>14352</v>
      </c>
      <c r="K97" s="594">
        <v>18555.874496947203</v>
      </c>
      <c r="L97" s="594">
        <v>21694.904992396998</v>
      </c>
      <c r="M97" s="594">
        <v>24830.412246155</v>
      </c>
      <c r="N97" s="594">
        <v>30547.203301337606</v>
      </c>
      <c r="O97" s="594">
        <v>32236.444891526022</v>
      </c>
      <c r="P97" s="594">
        <v>44324</v>
      </c>
      <c r="Q97" s="594">
        <v>51421.530201779999</v>
      </c>
      <c r="R97" s="594">
        <v>52719.749886948652</v>
      </c>
      <c r="S97" s="594">
        <v>71420.961262975456</v>
      </c>
      <c r="T97" s="620">
        <v>78252.397674728214</v>
      </c>
    </row>
    <row r="98" spans="1:21" ht="16.5" customHeight="1">
      <c r="A98" s="604" t="s">
        <v>711</v>
      </c>
      <c r="B98" s="643" t="s">
        <v>712</v>
      </c>
      <c r="C98" s="594">
        <v>17372.384711863411</v>
      </c>
      <c r="D98" s="594">
        <v>20823.265249285887</v>
      </c>
      <c r="E98" s="594">
        <v>24581.749567097802</v>
      </c>
      <c r="F98" s="594">
        <v>26313.332582982679</v>
      </c>
      <c r="G98" s="594">
        <v>31670.582103545752</v>
      </c>
      <c r="H98" s="594">
        <v>34996</v>
      </c>
      <c r="I98" s="594">
        <v>40939</v>
      </c>
      <c r="J98" s="594">
        <v>48722</v>
      </c>
      <c r="K98" s="594">
        <v>62641.785895121284</v>
      </c>
      <c r="L98" s="594">
        <v>61384.016144020039</v>
      </c>
      <c r="M98" s="594">
        <v>67739.152276470573</v>
      </c>
      <c r="N98" s="594">
        <v>81796.560145875992</v>
      </c>
      <c r="O98" s="594">
        <v>91565.82885624186</v>
      </c>
      <c r="P98" s="594">
        <v>115253.53241262485</v>
      </c>
      <c r="Q98" s="594">
        <v>129363.17837442795</v>
      </c>
      <c r="R98" s="594">
        <v>141612.83913818613</v>
      </c>
      <c r="S98" s="594">
        <v>173588.84623716629</v>
      </c>
      <c r="T98" s="620">
        <v>195089.73902712931</v>
      </c>
    </row>
    <row r="99" spans="1:21" ht="16.5" customHeight="1">
      <c r="A99" s="604" t="s">
        <v>713</v>
      </c>
      <c r="B99" s="643" t="s">
        <v>714</v>
      </c>
      <c r="C99" s="594">
        <v>4178.3672784283535</v>
      </c>
      <c r="D99" s="594">
        <v>4626.3046099139392</v>
      </c>
      <c r="E99" s="594">
        <v>5407.8856084914833</v>
      </c>
      <c r="F99" s="594">
        <v>5824.5265322753476</v>
      </c>
      <c r="G99" s="594">
        <v>7017.317765434861</v>
      </c>
      <c r="H99" s="594">
        <v>7842</v>
      </c>
      <c r="I99" s="594">
        <v>8568</v>
      </c>
      <c r="J99" s="594">
        <v>10963</v>
      </c>
      <c r="K99" s="594">
        <v>13743.834163682855</v>
      </c>
      <c r="L99" s="594">
        <v>15382.014869457205</v>
      </c>
      <c r="M99" s="594">
        <v>17087.280165157714</v>
      </c>
      <c r="N99" s="594">
        <v>20430.714802382448</v>
      </c>
      <c r="O99" s="594">
        <v>22326.909723731791</v>
      </c>
      <c r="P99" s="594">
        <v>27725.185144262519</v>
      </c>
      <c r="Q99" s="594">
        <v>32929.426904481836</v>
      </c>
      <c r="R99" s="594">
        <v>33707.596167512223</v>
      </c>
      <c r="S99" s="594">
        <v>42174.274181112167</v>
      </c>
      <c r="T99" s="620">
        <v>45723.75410461986</v>
      </c>
    </row>
    <row r="100" spans="1:21" ht="16.5" customHeight="1">
      <c r="A100" s="604" t="s">
        <v>715</v>
      </c>
      <c r="B100" s="643" t="s">
        <v>716</v>
      </c>
      <c r="C100" s="594">
        <v>12895.614907620729</v>
      </c>
      <c r="D100" s="594">
        <v>11807.773158626605</v>
      </c>
      <c r="E100" s="594">
        <v>12436.365326762367</v>
      </c>
      <c r="F100" s="594">
        <v>14140.434782295215</v>
      </c>
      <c r="G100" s="594">
        <v>15262.11739690839</v>
      </c>
      <c r="H100" s="594">
        <v>16840</v>
      </c>
      <c r="I100" s="594">
        <v>21774</v>
      </c>
      <c r="J100" s="594">
        <v>26500</v>
      </c>
      <c r="K100" s="594">
        <v>34088.699691660484</v>
      </c>
      <c r="L100" s="594">
        <v>41423.235996682502</v>
      </c>
      <c r="M100" s="594">
        <v>46946.738945863261</v>
      </c>
      <c r="N100" s="594">
        <v>55461.289688213743</v>
      </c>
      <c r="O100" s="594">
        <v>58026.454186482086</v>
      </c>
      <c r="P100" s="594">
        <v>73541.260759530473</v>
      </c>
      <c r="Q100" s="594">
        <v>86520.67372851714</v>
      </c>
      <c r="R100" s="594">
        <v>96544.611065426114</v>
      </c>
      <c r="S100" s="594">
        <v>123772.68052825982</v>
      </c>
      <c r="T100" s="620">
        <v>133296.35162333466</v>
      </c>
    </row>
    <row r="101" spans="1:21" s="601" customFormat="1" ht="16.5" customHeight="1">
      <c r="A101" s="949"/>
      <c r="B101" s="599" t="s">
        <v>719</v>
      </c>
      <c r="C101" s="600">
        <v>425454.01999838167</v>
      </c>
      <c r="D101" s="600">
        <v>444051.80963131046</v>
      </c>
      <c r="E101" s="600">
        <v>473545.36962015071</v>
      </c>
      <c r="F101" s="600">
        <v>517993.51858121081</v>
      </c>
      <c r="G101" s="600">
        <v>566578.67320720293</v>
      </c>
      <c r="H101" s="600">
        <v>630330.12841433403</v>
      </c>
      <c r="I101" s="600">
        <v>697363.96656927792</v>
      </c>
      <c r="J101" s="600">
        <v>779441.81943199388</v>
      </c>
      <c r="K101" s="600">
        <v>938889.75020138605</v>
      </c>
      <c r="L101" s="600">
        <v>1118571.4792560905</v>
      </c>
      <c r="M101" s="600">
        <v>1290142.4687543425</v>
      </c>
      <c r="N101" s="600">
        <v>1437473.9002670711</v>
      </c>
      <c r="O101" s="600">
        <v>1580426.3418280152</v>
      </c>
      <c r="P101" s="600">
        <v>1822172.7736819154</v>
      </c>
      <c r="Q101" s="600">
        <v>1971705.617538936</v>
      </c>
      <c r="R101" s="600">
        <v>2077653.101556875</v>
      </c>
      <c r="S101" s="600">
        <v>2411030.7845851933</v>
      </c>
      <c r="T101" s="644">
        <v>2720721.8166207508</v>
      </c>
    </row>
    <row r="102" spans="1:21" ht="16.5" customHeight="1">
      <c r="A102" s="949"/>
      <c r="B102" s="602" t="s">
        <v>720</v>
      </c>
      <c r="C102" s="594">
        <v>12025.8096326907</v>
      </c>
      <c r="D102" s="594">
        <v>13655.432159033757</v>
      </c>
      <c r="E102" s="594">
        <v>13220.550239658258</v>
      </c>
      <c r="F102" s="594">
        <v>17294.25687301984</v>
      </c>
      <c r="G102" s="594">
        <v>18094</v>
      </c>
      <c r="H102" s="594">
        <v>19212</v>
      </c>
      <c r="I102" s="594">
        <v>21505</v>
      </c>
      <c r="J102" s="594">
        <v>24185.043555969045</v>
      </c>
      <c r="K102" s="594">
        <v>29361.985485376117</v>
      </c>
      <c r="L102" s="594">
        <v>35156.285865259444</v>
      </c>
      <c r="M102" s="594">
        <v>41660.198750000003</v>
      </c>
      <c r="N102" s="594">
        <v>49992.23</v>
      </c>
      <c r="O102" s="594">
        <v>55204.919822100004</v>
      </c>
      <c r="P102" s="594">
        <v>63434.746714256667</v>
      </c>
      <c r="Q102" s="594">
        <v>72616.397255357719</v>
      </c>
      <c r="R102" s="594">
        <v>84092.840815044852</v>
      </c>
      <c r="S102" s="594">
        <v>103445.26737959801</v>
      </c>
      <c r="T102" s="620">
        <v>119782.90282060794</v>
      </c>
      <c r="U102" s="635"/>
    </row>
    <row r="103" spans="1:21" s="601" customFormat="1" ht="16.5" customHeight="1">
      <c r="A103" s="949"/>
      <c r="B103" s="603" t="s">
        <v>721</v>
      </c>
      <c r="C103" s="600">
        <v>413428.21036569099</v>
      </c>
      <c r="D103" s="600">
        <v>430396.37747227668</v>
      </c>
      <c r="E103" s="600">
        <v>460324.81938049244</v>
      </c>
      <c r="F103" s="600">
        <v>500699.26170819096</v>
      </c>
      <c r="G103" s="600">
        <v>548484.67320720293</v>
      </c>
      <c r="H103" s="600">
        <v>611118.12841433403</v>
      </c>
      <c r="I103" s="600">
        <v>675858.96656927792</v>
      </c>
      <c r="J103" s="600">
        <v>755256.77587602485</v>
      </c>
      <c r="K103" s="600">
        <v>909527.76471600996</v>
      </c>
      <c r="L103" s="600">
        <v>1083415.1933908311</v>
      </c>
      <c r="M103" s="600">
        <v>1248482.2700043425</v>
      </c>
      <c r="N103" s="600">
        <v>1387481.6702670711</v>
      </c>
      <c r="O103" s="600">
        <v>1525221.4220059151</v>
      </c>
      <c r="P103" s="600">
        <v>1758738.0269676587</v>
      </c>
      <c r="Q103" s="600">
        <v>1899089.2202835781</v>
      </c>
      <c r="R103" s="600">
        <v>1993560.2607418301</v>
      </c>
      <c r="S103" s="600">
        <v>2307585.517205595</v>
      </c>
      <c r="T103" s="644">
        <v>2600938.9138001427</v>
      </c>
    </row>
    <row r="104" spans="1:21" ht="16.5" customHeight="1">
      <c r="A104" s="949"/>
      <c r="B104" s="602" t="s">
        <v>722</v>
      </c>
      <c r="C104" s="594">
        <v>28090.335260994045</v>
      </c>
      <c r="D104" s="594">
        <v>29046.173576513607</v>
      </c>
      <c r="E104" s="594">
        <v>31905.959681370005</v>
      </c>
      <c r="F104" s="594">
        <v>36049.793187999996</v>
      </c>
      <c r="G104" s="594">
        <v>40927</v>
      </c>
      <c r="H104" s="594">
        <v>42966</v>
      </c>
      <c r="I104" s="594">
        <v>51968</v>
      </c>
      <c r="J104" s="594">
        <v>60401.425156552134</v>
      </c>
      <c r="K104" s="594">
        <v>78743.762225560989</v>
      </c>
      <c r="L104" s="594">
        <v>109358.38047455001</v>
      </c>
      <c r="M104" s="594">
        <v>118471.79720932999</v>
      </c>
      <c r="N104" s="594">
        <v>139861.89530808839</v>
      </c>
      <c r="O104" s="594">
        <v>169789.6821947853</v>
      </c>
      <c r="P104" s="594">
        <v>205801.54974863189</v>
      </c>
      <c r="Q104" s="594">
        <v>231060.35408062584</v>
      </c>
      <c r="R104" s="594">
        <v>259602.84058859543</v>
      </c>
      <c r="S104" s="594">
        <v>335009.83148269792</v>
      </c>
      <c r="T104" s="645">
        <v>406307.30236441124</v>
      </c>
    </row>
    <row r="105" spans="1:21" ht="16.5" customHeight="1">
      <c r="A105" s="949"/>
      <c r="B105" s="646" t="s">
        <v>736</v>
      </c>
      <c r="C105" s="594"/>
      <c r="D105" s="594"/>
      <c r="E105" s="594"/>
      <c r="F105" s="594"/>
      <c r="G105" s="594">
        <v>41266</v>
      </c>
      <c r="H105" s="594"/>
      <c r="I105" s="594"/>
      <c r="J105" s="594"/>
      <c r="K105" s="594">
        <v>79396</v>
      </c>
      <c r="L105" s="594">
        <v>110263.645</v>
      </c>
      <c r="M105" s="594">
        <v>119481.68572199999</v>
      </c>
      <c r="N105" s="594">
        <v>141010.95183452839</v>
      </c>
      <c r="O105" s="594">
        <v>171004.29814134134</v>
      </c>
      <c r="P105" s="594">
        <v>207110.74416594763</v>
      </c>
      <c r="Q105" s="594">
        <v>232601.52033640415</v>
      </c>
      <c r="R105" s="647">
        <v>260955.87826693215</v>
      </c>
      <c r="S105" s="647">
        <v>336606.68597247638</v>
      </c>
      <c r="T105" s="648">
        <v>408538.15467738209</v>
      </c>
    </row>
    <row r="106" spans="1:21" ht="16.5" customHeight="1">
      <c r="A106" s="949"/>
      <c r="B106" s="646" t="s">
        <v>737</v>
      </c>
      <c r="C106" s="594"/>
      <c r="D106" s="594"/>
      <c r="E106" s="594"/>
      <c r="F106" s="594"/>
      <c r="G106" s="594">
        <v>339</v>
      </c>
      <c r="H106" s="594"/>
      <c r="I106" s="594"/>
      <c r="J106" s="594"/>
      <c r="K106" s="594">
        <v>652.23777443900542</v>
      </c>
      <c r="L106" s="594">
        <v>905.26452545000006</v>
      </c>
      <c r="M106" s="594">
        <v>1009.8885126700001</v>
      </c>
      <c r="N106" s="594">
        <v>1149.05652644</v>
      </c>
      <c r="O106" s="594">
        <v>1214.6159465560343</v>
      </c>
      <c r="P106" s="594">
        <v>1309.1944173157301</v>
      </c>
      <c r="Q106" s="594">
        <v>1541.1662557783272</v>
      </c>
      <c r="R106" s="647">
        <v>1353.0376783367103</v>
      </c>
      <c r="S106" s="647">
        <v>1596.8544897784473</v>
      </c>
      <c r="T106" s="648">
        <v>2230.8523129708328</v>
      </c>
    </row>
    <row r="107" spans="1:21" s="601" customFormat="1" ht="16.5" customHeight="1" thickBot="1">
      <c r="A107" s="950"/>
      <c r="B107" s="605" t="s">
        <v>723</v>
      </c>
      <c r="C107" s="606">
        <v>441518.54562668502</v>
      </c>
      <c r="D107" s="606">
        <v>459442.55104879028</v>
      </c>
      <c r="E107" s="606">
        <v>492230.77906186244</v>
      </c>
      <c r="F107" s="606">
        <v>536749.054896191</v>
      </c>
      <c r="G107" s="606">
        <v>589411.67320720293</v>
      </c>
      <c r="H107" s="606">
        <v>654084.12841433403</v>
      </c>
      <c r="I107" s="606">
        <v>727826.96656927792</v>
      </c>
      <c r="J107" s="606">
        <v>815658.20103257697</v>
      </c>
      <c r="K107" s="606">
        <v>988271.52694157092</v>
      </c>
      <c r="L107" s="606">
        <v>1192773.5738653811</v>
      </c>
      <c r="M107" s="606">
        <v>1366954.0672136724</v>
      </c>
      <c r="N107" s="606">
        <v>1527343.5655751596</v>
      </c>
      <c r="O107" s="606">
        <v>1695011.1042007003</v>
      </c>
      <c r="P107" s="606">
        <v>1964539.5767162906</v>
      </c>
      <c r="Q107" s="606">
        <v>2130149.574364204</v>
      </c>
      <c r="R107" s="606">
        <v>2253163.1013304256</v>
      </c>
      <c r="S107" s="606">
        <v>2642595.3486882928</v>
      </c>
      <c r="T107" s="638">
        <v>3007246.216164554</v>
      </c>
      <c r="U107" s="649"/>
    </row>
    <row r="108" spans="1:21" ht="16.5" customHeight="1">
      <c r="A108" s="609" t="s">
        <v>724</v>
      </c>
      <c r="C108" s="650"/>
      <c r="D108" s="650"/>
      <c r="E108" s="650"/>
      <c r="F108" s="650"/>
      <c r="G108" s="650"/>
      <c r="H108" s="651"/>
      <c r="I108" s="651"/>
      <c r="N108" s="612"/>
      <c r="O108" s="612"/>
      <c r="Q108" s="612"/>
      <c r="T108" s="612">
        <v>43215</v>
      </c>
    </row>
    <row r="109" spans="1:21" ht="16.5" customHeight="1">
      <c r="A109" s="609"/>
      <c r="B109" s="582" t="s">
        <v>726</v>
      </c>
      <c r="C109" s="650"/>
      <c r="D109" s="650"/>
      <c r="E109" s="650"/>
      <c r="F109" s="650"/>
      <c r="G109" s="652"/>
      <c r="H109" s="651"/>
      <c r="I109" s="651"/>
    </row>
    <row r="110" spans="1:21" ht="16.5" customHeight="1">
      <c r="A110" s="946" t="s">
        <v>738</v>
      </c>
      <c r="B110" s="946"/>
      <c r="C110" s="946"/>
      <c r="D110" s="946"/>
      <c r="E110" s="946"/>
      <c r="F110" s="946"/>
      <c r="G110" s="946"/>
      <c r="H110" s="946"/>
      <c r="I110" s="946"/>
      <c r="J110" s="946"/>
      <c r="K110" s="946"/>
      <c r="L110" s="946"/>
      <c r="M110" s="946"/>
      <c r="N110" s="946"/>
      <c r="O110" s="946"/>
      <c r="P110" s="946"/>
      <c r="Q110" s="946"/>
      <c r="R110" s="946"/>
      <c r="S110" s="946"/>
      <c r="T110" s="946"/>
    </row>
    <row r="111" spans="1:21" ht="16.5" customHeight="1">
      <c r="A111" s="948" t="s">
        <v>739</v>
      </c>
      <c r="B111" s="948"/>
      <c r="C111" s="948"/>
      <c r="D111" s="948"/>
      <c r="E111" s="948"/>
      <c r="F111" s="948"/>
      <c r="G111" s="948"/>
      <c r="H111" s="948"/>
      <c r="I111" s="948"/>
      <c r="J111" s="948"/>
      <c r="K111" s="948"/>
      <c r="L111" s="948"/>
      <c r="M111" s="948"/>
      <c r="N111" s="948"/>
      <c r="O111" s="948"/>
      <c r="P111" s="948"/>
      <c r="Q111" s="948"/>
      <c r="R111" s="948"/>
      <c r="S111" s="948"/>
      <c r="T111" s="948"/>
    </row>
    <row r="112" spans="1:21" ht="16.5" customHeight="1" thickBot="1">
      <c r="A112" s="614"/>
      <c r="B112" s="614"/>
      <c r="C112" s="614"/>
      <c r="D112" s="614"/>
      <c r="E112" s="614"/>
      <c r="F112" s="614"/>
      <c r="G112" s="614"/>
      <c r="H112" s="614"/>
      <c r="I112" s="614"/>
      <c r="J112" s="614"/>
      <c r="L112" s="586"/>
      <c r="N112" s="616"/>
      <c r="Q112" s="616"/>
      <c r="T112" s="616" t="s">
        <v>729</v>
      </c>
    </row>
    <row r="113" spans="1:24" ht="16.5" customHeight="1">
      <c r="A113" s="938" t="s">
        <v>740</v>
      </c>
      <c r="B113" s="940" t="s">
        <v>667</v>
      </c>
      <c r="C113" s="653" t="s">
        <v>668</v>
      </c>
      <c r="D113" s="653" t="s">
        <v>669</v>
      </c>
      <c r="E113" s="653" t="s">
        <v>670</v>
      </c>
      <c r="F113" s="653" t="s">
        <v>671</v>
      </c>
      <c r="G113" s="653" t="s">
        <v>672</v>
      </c>
      <c r="H113" s="653" t="s">
        <v>673</v>
      </c>
      <c r="I113" s="653" t="s">
        <v>674</v>
      </c>
      <c r="J113" s="653" t="s">
        <v>675</v>
      </c>
      <c r="K113" s="587" t="s">
        <v>676</v>
      </c>
      <c r="L113" s="587" t="s">
        <v>677</v>
      </c>
      <c r="M113" s="587" t="s">
        <v>678</v>
      </c>
      <c r="N113" s="587" t="s">
        <v>679</v>
      </c>
      <c r="O113" s="587" t="s">
        <v>680</v>
      </c>
      <c r="P113" s="587" t="s">
        <v>681</v>
      </c>
      <c r="Q113" s="587" t="s">
        <v>682</v>
      </c>
      <c r="R113" s="587" t="s">
        <v>683</v>
      </c>
      <c r="S113" s="587" t="s">
        <v>684</v>
      </c>
      <c r="T113" s="617" t="s">
        <v>685</v>
      </c>
    </row>
    <row r="114" spans="1:24" ht="16.5" customHeight="1">
      <c r="A114" s="939"/>
      <c r="B114" s="941"/>
      <c r="C114" s="654" t="s">
        <v>686</v>
      </c>
      <c r="D114" s="654" t="s">
        <v>626</v>
      </c>
      <c r="E114" s="654" t="s">
        <v>627</v>
      </c>
      <c r="F114" s="654" t="s">
        <v>628</v>
      </c>
      <c r="G114" s="654" t="s">
        <v>629</v>
      </c>
      <c r="H114" s="654" t="s">
        <v>630</v>
      </c>
      <c r="I114" s="654" t="s">
        <v>631</v>
      </c>
      <c r="J114" s="654" t="s">
        <v>314</v>
      </c>
      <c r="K114" s="589" t="s">
        <v>92</v>
      </c>
      <c r="L114" s="590" t="s">
        <v>93</v>
      </c>
      <c r="M114" s="590" t="s">
        <v>94</v>
      </c>
      <c r="N114" s="590" t="s">
        <v>95</v>
      </c>
      <c r="O114" s="590" t="s">
        <v>96</v>
      </c>
      <c r="P114" s="590" t="s">
        <v>97</v>
      </c>
      <c r="Q114" s="590" t="s">
        <v>98</v>
      </c>
      <c r="R114" s="590" t="s">
        <v>99</v>
      </c>
      <c r="S114" s="590" t="s">
        <v>100</v>
      </c>
      <c r="T114" s="619" t="s">
        <v>116</v>
      </c>
    </row>
    <row r="115" spans="1:24" ht="16.5" customHeight="1">
      <c r="A115" s="604" t="s">
        <v>687</v>
      </c>
      <c r="B115" s="597" t="s">
        <v>688</v>
      </c>
      <c r="C115" s="594">
        <v>153780.54941688699</v>
      </c>
      <c r="D115" s="594">
        <v>158416.88158296599</v>
      </c>
      <c r="E115" s="594">
        <v>163676.48666696899</v>
      </c>
      <c r="F115" s="594">
        <v>171394.352789389</v>
      </c>
      <c r="G115" s="594">
        <v>177303.55880748</v>
      </c>
      <c r="H115" s="594">
        <v>180259.66638603678</v>
      </c>
      <c r="I115" s="594">
        <v>181958</v>
      </c>
      <c r="J115" s="594">
        <v>192514</v>
      </c>
      <c r="K115" s="594">
        <v>198256.90000868565</v>
      </c>
      <c r="L115" s="594">
        <v>202196.06635495822</v>
      </c>
      <c r="M115" s="594">
        <v>211270.62581296876</v>
      </c>
      <c r="N115" s="594">
        <v>220949.62323357887</v>
      </c>
      <c r="O115" s="594">
        <v>223310.1740841892</v>
      </c>
      <c r="P115" s="594">
        <v>233448.23267743731</v>
      </c>
      <c r="Q115" s="647">
        <v>235775.46223451887</v>
      </c>
      <c r="R115" s="647">
        <v>235806.00694565134</v>
      </c>
      <c r="S115" s="647">
        <v>247930.97355345549</v>
      </c>
      <c r="T115" s="655">
        <v>254673.05944175305</v>
      </c>
      <c r="U115" s="626"/>
    </row>
    <row r="116" spans="1:24" ht="16.5" customHeight="1">
      <c r="A116" s="604" t="s">
        <v>689</v>
      </c>
      <c r="B116" s="597" t="s">
        <v>690</v>
      </c>
      <c r="C116" s="594">
        <v>1843.9949999999999</v>
      </c>
      <c r="D116" s="594">
        <v>2004.557</v>
      </c>
      <c r="E116" s="594">
        <v>2084.7979999999998</v>
      </c>
      <c r="F116" s="594">
        <v>2339.8090000000002</v>
      </c>
      <c r="G116" s="594">
        <v>2506.7049999999999</v>
      </c>
      <c r="H116" s="594">
        <v>2755.196524211166</v>
      </c>
      <c r="I116" s="594">
        <v>2838</v>
      </c>
      <c r="J116" s="594">
        <v>3045</v>
      </c>
      <c r="K116" s="594">
        <v>3206.712868601609</v>
      </c>
      <c r="L116" s="594">
        <v>3320.5668228185109</v>
      </c>
      <c r="M116" s="594">
        <v>3515.8161520002391</v>
      </c>
      <c r="N116" s="594">
        <v>3780.6287000000002</v>
      </c>
      <c r="O116" s="594">
        <v>3883.2319000000002</v>
      </c>
      <c r="P116" s="594">
        <v>4073.6507000000001</v>
      </c>
      <c r="Q116" s="647">
        <v>4362.4725346300002</v>
      </c>
      <c r="R116" s="647">
        <v>4875.2984564669932</v>
      </c>
      <c r="S116" s="647">
        <v>5266.158544175606</v>
      </c>
      <c r="T116" s="655">
        <v>5657.0859361372295</v>
      </c>
      <c r="U116" s="624"/>
    </row>
    <row r="117" spans="1:24" ht="16.5" customHeight="1">
      <c r="A117" s="604" t="s">
        <v>691</v>
      </c>
      <c r="B117" s="597" t="s">
        <v>692</v>
      </c>
      <c r="C117" s="594">
        <v>1817.0895882922257</v>
      </c>
      <c r="D117" s="594">
        <v>1976.7407631012525</v>
      </c>
      <c r="E117" s="594">
        <v>2039.9456815347523</v>
      </c>
      <c r="F117" s="594">
        <v>2031.147225885944</v>
      </c>
      <c r="G117" s="594">
        <v>2169.1989394790976</v>
      </c>
      <c r="H117" s="594">
        <v>2348.3331217599457</v>
      </c>
      <c r="I117" s="594">
        <v>2383</v>
      </c>
      <c r="J117" s="594">
        <v>2513</v>
      </c>
      <c r="K117" s="594">
        <v>2531</v>
      </c>
      <c r="L117" s="594">
        <v>2585.1634000000004</v>
      </c>
      <c r="M117" s="594">
        <v>2637.1251843400005</v>
      </c>
      <c r="N117" s="594">
        <v>2769.6726850982545</v>
      </c>
      <c r="O117" s="594">
        <v>2824.6390753206756</v>
      </c>
      <c r="P117" s="594">
        <v>3159.3588057461757</v>
      </c>
      <c r="Q117" s="647">
        <v>3233.2878018006363</v>
      </c>
      <c r="R117" s="647">
        <v>3143</v>
      </c>
      <c r="S117" s="647">
        <v>3574.7011203937423</v>
      </c>
      <c r="T117" s="655">
        <v>3948.6837387292371</v>
      </c>
    </row>
    <row r="118" spans="1:24" ht="16.5" customHeight="1">
      <c r="A118" s="604" t="s">
        <v>693</v>
      </c>
      <c r="B118" s="597" t="s">
        <v>694</v>
      </c>
      <c r="C118" s="594">
        <v>38408.957059680601</v>
      </c>
      <c r="D118" s="594">
        <v>36364.030536784223</v>
      </c>
      <c r="E118" s="594">
        <v>36379.94055312578</v>
      </c>
      <c r="F118" s="594">
        <v>37163.183388824364</v>
      </c>
      <c r="G118" s="594">
        <v>38135.883269809317</v>
      </c>
      <c r="H118" s="594">
        <v>38898.329873978015</v>
      </c>
      <c r="I118" s="594">
        <v>39891</v>
      </c>
      <c r="J118" s="594">
        <v>39545.364239155671</v>
      </c>
      <c r="K118" s="594">
        <v>39131.833751263832</v>
      </c>
      <c r="L118" s="594">
        <v>40291.110749643311</v>
      </c>
      <c r="M118" s="594">
        <v>41922.900735003866</v>
      </c>
      <c r="N118" s="594">
        <v>43444.702031684508</v>
      </c>
      <c r="O118" s="594">
        <v>45058.933380373775</v>
      </c>
      <c r="P118" s="594">
        <v>47888.409101994344</v>
      </c>
      <c r="Q118" s="647">
        <v>48067.713841122211</v>
      </c>
      <c r="R118" s="647">
        <v>44222.905751766797</v>
      </c>
      <c r="S118" s="647">
        <v>48510.399249680158</v>
      </c>
      <c r="T118" s="655">
        <v>52408.420364524703</v>
      </c>
    </row>
    <row r="119" spans="1:24" ht="16.5" customHeight="1">
      <c r="A119" s="604" t="s">
        <v>695</v>
      </c>
      <c r="B119" s="597" t="s">
        <v>696</v>
      </c>
      <c r="C119" s="594">
        <v>7749.6116843514947</v>
      </c>
      <c r="D119" s="594">
        <v>8630.8486125213949</v>
      </c>
      <c r="E119" s="594">
        <v>10274.309507009275</v>
      </c>
      <c r="F119" s="594">
        <v>10692.544245152565</v>
      </c>
      <c r="G119" s="594">
        <v>11116.676622937157</v>
      </c>
      <c r="H119" s="594">
        <v>11562.155000000001</v>
      </c>
      <c r="I119" s="594">
        <v>13065</v>
      </c>
      <c r="J119" s="594">
        <v>13204</v>
      </c>
      <c r="K119" s="594">
        <v>12749.903322824115</v>
      </c>
      <c r="L119" s="594">
        <v>12988.950139387418</v>
      </c>
      <c r="M119" s="594">
        <v>13564</v>
      </c>
      <c r="N119" s="594">
        <v>14690.165000000001</v>
      </c>
      <c r="O119" s="594">
        <v>14730.642420382172</v>
      </c>
      <c r="P119" s="594">
        <v>15212.687779845191</v>
      </c>
      <c r="Q119" s="647">
        <v>15331.213201910183</v>
      </c>
      <c r="R119" s="647">
        <v>14167.927586597092</v>
      </c>
      <c r="S119" s="647">
        <v>17075.351254084238</v>
      </c>
      <c r="T119" s="655">
        <v>18069.657856582893</v>
      </c>
    </row>
    <row r="120" spans="1:24" ht="16.5" customHeight="1">
      <c r="A120" s="604" t="s">
        <v>697</v>
      </c>
      <c r="B120" s="597" t="s">
        <v>698</v>
      </c>
      <c r="C120" s="594">
        <v>25585.408626989531</v>
      </c>
      <c r="D120" s="594">
        <v>27225.052061865565</v>
      </c>
      <c r="E120" s="594">
        <v>27797.966684934065</v>
      </c>
      <c r="F120" s="594">
        <v>27701.077154684273</v>
      </c>
      <c r="G120" s="594">
        <v>28503.439037140324</v>
      </c>
      <c r="H120" s="594">
        <v>30690</v>
      </c>
      <c r="I120" s="594">
        <v>31453</v>
      </c>
      <c r="J120" s="594">
        <v>33043</v>
      </c>
      <c r="K120" s="594">
        <v>33371.010003146323</v>
      </c>
      <c r="L120" s="594">
        <v>35429.622436176483</v>
      </c>
      <c r="M120" s="594">
        <v>37125.638739587979</v>
      </c>
      <c r="N120" s="594">
        <v>37207</v>
      </c>
      <c r="O120" s="594">
        <v>38119.216431111236</v>
      </c>
      <c r="P120" s="594">
        <v>41579.67524359432</v>
      </c>
      <c r="Q120" s="647">
        <v>42766.405989100705</v>
      </c>
      <c r="R120" s="647">
        <v>40903.593456599905</v>
      </c>
      <c r="S120" s="647">
        <v>45987.418610315282</v>
      </c>
      <c r="T120" s="655">
        <v>50878.428556454048</v>
      </c>
      <c r="U120" s="615"/>
      <c r="V120" s="615"/>
      <c r="W120" s="615"/>
      <c r="X120" s="656"/>
    </row>
    <row r="121" spans="1:24" ht="16.5" customHeight="1">
      <c r="A121" s="604" t="s">
        <v>699</v>
      </c>
      <c r="B121" s="597" t="s">
        <v>700</v>
      </c>
      <c r="C121" s="594">
        <v>69928.386503618167</v>
      </c>
      <c r="D121" s="594">
        <v>61836.791657388429</v>
      </c>
      <c r="E121" s="594">
        <v>63233.268466054033</v>
      </c>
      <c r="F121" s="594">
        <v>70066.314412527645</v>
      </c>
      <c r="G121" s="594">
        <v>65693.642343053376</v>
      </c>
      <c r="H121" s="594">
        <v>68098.998954919749</v>
      </c>
      <c r="I121" s="594">
        <v>64292.237242844538</v>
      </c>
      <c r="J121" s="594">
        <v>66962.210281615335</v>
      </c>
      <c r="K121" s="594">
        <v>70480.553523117283</v>
      </c>
      <c r="L121" s="594">
        <v>75237</v>
      </c>
      <c r="M121" s="594">
        <v>76297.841700000004</v>
      </c>
      <c r="N121" s="594">
        <v>78966.829776332146</v>
      </c>
      <c r="O121" s="594">
        <v>84693.265318084857</v>
      </c>
      <c r="P121" s="594">
        <v>93918.049255149235</v>
      </c>
      <c r="Q121" s="647">
        <v>96190.86604712384</v>
      </c>
      <c r="R121" s="647">
        <v>94109.738183847905</v>
      </c>
      <c r="S121" s="647">
        <v>103152.40695416853</v>
      </c>
      <c r="T121" s="655">
        <v>112493.40926924571</v>
      </c>
      <c r="U121" s="624"/>
      <c r="V121" s="624"/>
    </row>
    <row r="122" spans="1:24" ht="16.5" customHeight="1">
      <c r="A122" s="604" t="s">
        <v>701</v>
      </c>
      <c r="B122" s="597" t="s">
        <v>702</v>
      </c>
      <c r="C122" s="594">
        <v>8459.0375220815658</v>
      </c>
      <c r="D122" s="594">
        <v>6917.0107960891801</v>
      </c>
      <c r="E122" s="594">
        <v>7055.8083565038205</v>
      </c>
      <c r="F122" s="594">
        <v>7954.9094581941536</v>
      </c>
      <c r="G122" s="594">
        <v>7524.6625701679823</v>
      </c>
      <c r="H122" s="594">
        <v>8001</v>
      </c>
      <c r="I122" s="594">
        <v>8278.0559471587276</v>
      </c>
      <c r="J122" s="594">
        <v>8851.0505263184023</v>
      </c>
      <c r="K122" s="594">
        <v>9055.8606432405486</v>
      </c>
      <c r="L122" s="594">
        <v>9646.1107787985602</v>
      </c>
      <c r="M122" s="594">
        <v>10244.169647084071</v>
      </c>
      <c r="N122" s="594">
        <v>11000.484604008103</v>
      </c>
      <c r="O122" s="594">
        <v>11605.17312433279</v>
      </c>
      <c r="P122" s="594">
        <v>12391.152680739749</v>
      </c>
      <c r="Q122" s="647">
        <v>12803.530241954768</v>
      </c>
      <c r="R122" s="647">
        <v>11563.777212156529</v>
      </c>
      <c r="S122" s="647">
        <v>12411.84911430707</v>
      </c>
      <c r="T122" s="655">
        <v>13624.056503613474</v>
      </c>
      <c r="U122" s="657"/>
    </row>
    <row r="123" spans="1:24" ht="16.5" customHeight="1">
      <c r="A123" s="604" t="s">
        <v>703</v>
      </c>
      <c r="B123" s="597" t="s">
        <v>704</v>
      </c>
      <c r="C123" s="594">
        <v>31424.583711465053</v>
      </c>
      <c r="D123" s="594">
        <v>34055</v>
      </c>
      <c r="E123" s="594">
        <v>35825</v>
      </c>
      <c r="F123" s="594">
        <v>38508.530658728007</v>
      </c>
      <c r="G123" s="594">
        <v>40985</v>
      </c>
      <c r="H123" s="594">
        <v>42000.952900233402</v>
      </c>
      <c r="I123" s="594">
        <v>44094.30477392074</v>
      </c>
      <c r="J123" s="594">
        <v>48225.826803386721</v>
      </c>
      <c r="K123" s="594">
        <v>51585</v>
      </c>
      <c r="L123" s="594">
        <v>54656.504405488115</v>
      </c>
      <c r="M123" s="594">
        <v>57504</v>
      </c>
      <c r="N123" s="594">
        <v>62160.048506495994</v>
      </c>
      <c r="O123" s="594">
        <v>66915.399132526363</v>
      </c>
      <c r="P123" s="594">
        <v>70420.446475399847</v>
      </c>
      <c r="Q123" s="647">
        <v>74806.506521628995</v>
      </c>
      <c r="R123" s="647">
        <v>76314.037163655463</v>
      </c>
      <c r="S123" s="647">
        <v>81384.002195343361</v>
      </c>
      <c r="T123" s="655">
        <v>85785.158177632387</v>
      </c>
      <c r="U123" s="658"/>
      <c r="V123" s="658"/>
    </row>
    <row r="124" spans="1:24" ht="16.5" customHeight="1">
      <c r="A124" s="604" t="s">
        <v>705</v>
      </c>
      <c r="B124" s="597" t="s">
        <v>706</v>
      </c>
      <c r="C124" s="594">
        <v>11455</v>
      </c>
      <c r="D124" s="594">
        <v>11892.129654665709</v>
      </c>
      <c r="E124" s="594">
        <v>12089.579694798531</v>
      </c>
      <c r="F124" s="594">
        <v>12837.660425438587</v>
      </c>
      <c r="G124" s="594">
        <v>15957</v>
      </c>
      <c r="H124" s="594">
        <v>19843</v>
      </c>
      <c r="I124" s="594">
        <v>22103</v>
      </c>
      <c r="J124" s="594">
        <v>24142.333717247337</v>
      </c>
      <c r="K124" s="594">
        <v>24632</v>
      </c>
      <c r="L124" s="594">
        <v>25327</v>
      </c>
      <c r="M124" s="594">
        <v>26163</v>
      </c>
      <c r="N124" s="594">
        <v>27070.856100000001</v>
      </c>
      <c r="O124" s="594">
        <v>26824.984697550623</v>
      </c>
      <c r="P124" s="594">
        <v>27817.509131359995</v>
      </c>
      <c r="Q124" s="594">
        <v>28626.497931918209</v>
      </c>
      <c r="R124" s="594">
        <v>31074.891870354139</v>
      </c>
      <c r="S124" s="594">
        <v>33900.492876456592</v>
      </c>
      <c r="T124" s="620">
        <v>36064.004500172799</v>
      </c>
    </row>
    <row r="125" spans="1:24" ht="16.5" customHeight="1">
      <c r="A125" s="604" t="s">
        <v>707</v>
      </c>
      <c r="B125" s="597" t="s">
        <v>708</v>
      </c>
      <c r="C125" s="594">
        <v>35267.428296183942</v>
      </c>
      <c r="D125" s="594">
        <v>33543.296711387928</v>
      </c>
      <c r="E125" s="594">
        <v>32211.817715750378</v>
      </c>
      <c r="F125" s="594">
        <v>31537.932807736601</v>
      </c>
      <c r="G125" s="594">
        <v>34700.191595066295</v>
      </c>
      <c r="H125" s="594">
        <v>36900</v>
      </c>
      <c r="I125" s="594">
        <v>41240</v>
      </c>
      <c r="J125" s="594">
        <v>45544.013246789284</v>
      </c>
      <c r="K125" s="594">
        <v>46421</v>
      </c>
      <c r="L125" s="594">
        <v>47818</v>
      </c>
      <c r="M125" s="594">
        <v>48894</v>
      </c>
      <c r="N125" s="594">
        <v>50346.1518</v>
      </c>
      <c r="O125" s="594">
        <v>52960.577620283722</v>
      </c>
      <c r="P125" s="594">
        <v>54889.19848859639</v>
      </c>
      <c r="Q125" s="594">
        <v>55313.356202525101</v>
      </c>
      <c r="R125" s="594">
        <v>57373.111088859805</v>
      </c>
      <c r="S125" s="594">
        <v>60628.859581432669</v>
      </c>
      <c r="T125" s="620">
        <v>63808.780661118406</v>
      </c>
    </row>
    <row r="126" spans="1:24" ht="16.5" customHeight="1">
      <c r="A126" s="604" t="s">
        <v>709</v>
      </c>
      <c r="B126" s="597" t="s">
        <v>710</v>
      </c>
      <c r="C126" s="594">
        <v>5288.0719975796328</v>
      </c>
      <c r="D126" s="594">
        <v>7236.5310233593646</v>
      </c>
      <c r="E126" s="594">
        <v>8070.29300158976</v>
      </c>
      <c r="F126" s="594">
        <v>8018.6570692422429</v>
      </c>
      <c r="G126" s="594">
        <v>8551</v>
      </c>
      <c r="H126" s="594">
        <v>9139</v>
      </c>
      <c r="I126" s="594">
        <v>9262</v>
      </c>
      <c r="J126" s="594">
        <v>9319</v>
      </c>
      <c r="K126" s="594">
        <v>10011.502369032845</v>
      </c>
      <c r="L126" s="594">
        <v>10405.429998760577</v>
      </c>
      <c r="M126" s="594">
        <v>10806.143108012848</v>
      </c>
      <c r="N126" s="594">
        <v>11202.713356108803</v>
      </c>
      <c r="O126" s="594">
        <v>11822.216527558525</v>
      </c>
      <c r="P126" s="594">
        <v>12418.408645185727</v>
      </c>
      <c r="Q126" s="594">
        <v>13515.985393982894</v>
      </c>
      <c r="R126" s="594">
        <v>13857.243068641415</v>
      </c>
      <c r="S126" s="594">
        <v>15113.179356059703</v>
      </c>
      <c r="T126" s="620">
        <v>16559.75</v>
      </c>
    </row>
    <row r="127" spans="1:24" ht="16.5" customHeight="1">
      <c r="A127" s="604" t="s">
        <v>711</v>
      </c>
      <c r="B127" s="597" t="s">
        <v>712</v>
      </c>
      <c r="C127" s="594">
        <v>17372.384711863411</v>
      </c>
      <c r="D127" s="594">
        <v>21029.738978263162</v>
      </c>
      <c r="E127" s="594">
        <v>23913.367781937792</v>
      </c>
      <c r="F127" s="594">
        <v>25137.718006516752</v>
      </c>
      <c r="G127" s="594">
        <v>27606</v>
      </c>
      <c r="H127" s="594">
        <v>28640</v>
      </c>
      <c r="I127" s="594">
        <v>30738</v>
      </c>
      <c r="J127" s="594">
        <v>32716</v>
      </c>
      <c r="K127" s="594">
        <v>36233</v>
      </c>
      <c r="L127" s="594">
        <v>38637.629374136472</v>
      </c>
      <c r="M127" s="594">
        <v>39799.269701269885</v>
      </c>
      <c r="N127" s="594">
        <v>42018.835173240004</v>
      </c>
      <c r="O127" s="594">
        <v>44504.763859503037</v>
      </c>
      <c r="P127" s="594">
        <v>46645.979153595734</v>
      </c>
      <c r="Q127" s="594">
        <v>49020.908338083784</v>
      </c>
      <c r="R127" s="594">
        <v>52612.647840439167</v>
      </c>
      <c r="S127" s="594">
        <v>56058.714138450836</v>
      </c>
      <c r="T127" s="620">
        <v>58764.385733994604</v>
      </c>
      <c r="U127" s="659"/>
    </row>
    <row r="128" spans="1:24" ht="16.5" customHeight="1">
      <c r="A128" s="604" t="s">
        <v>713</v>
      </c>
      <c r="B128" s="597" t="s">
        <v>714</v>
      </c>
      <c r="C128" s="594">
        <v>4178.3672784283535</v>
      </c>
      <c r="D128" s="594">
        <v>4486.7662342527856</v>
      </c>
      <c r="E128" s="594">
        <v>5171.4455830656398</v>
      </c>
      <c r="F128" s="594">
        <v>5487.3087910942277</v>
      </c>
      <c r="G128" s="594">
        <v>6109</v>
      </c>
      <c r="H128" s="594">
        <v>6470</v>
      </c>
      <c r="I128" s="594">
        <v>6888</v>
      </c>
      <c r="J128" s="594">
        <v>7474</v>
      </c>
      <c r="K128" s="594">
        <v>8191</v>
      </c>
      <c r="L128" s="594">
        <v>8581.3066067325453</v>
      </c>
      <c r="M128" s="594">
        <v>9011.7621087394637</v>
      </c>
      <c r="N128" s="594">
        <v>9591.0842452171364</v>
      </c>
      <c r="O128" s="594">
        <v>10020.654502751875</v>
      </c>
      <c r="P128" s="594">
        <v>10471.636042737813</v>
      </c>
      <c r="Q128" s="594">
        <v>11662.294737578615</v>
      </c>
      <c r="R128" s="594">
        <v>12040.891023440601</v>
      </c>
      <c r="S128" s="594">
        <v>12924.579284736819</v>
      </c>
      <c r="T128" s="620">
        <v>13741.330122980053</v>
      </c>
      <c r="U128" s="640"/>
    </row>
    <row r="129" spans="1:21" ht="16.5" customHeight="1">
      <c r="A129" s="604" t="s">
        <v>715</v>
      </c>
      <c r="B129" s="597" t="s">
        <v>716</v>
      </c>
      <c r="C129" s="594">
        <v>12895.614907620728</v>
      </c>
      <c r="D129" s="594">
        <v>11784.612262677403</v>
      </c>
      <c r="E129" s="594">
        <v>12303.286985682682</v>
      </c>
      <c r="F129" s="594">
        <v>13955.172557306896</v>
      </c>
      <c r="G129" s="594">
        <v>13483</v>
      </c>
      <c r="H129" s="594">
        <v>13933</v>
      </c>
      <c r="I129" s="594">
        <v>16643</v>
      </c>
      <c r="J129" s="594">
        <v>18204</v>
      </c>
      <c r="K129" s="594">
        <v>20520</v>
      </c>
      <c r="L129" s="594">
        <v>22965.98</v>
      </c>
      <c r="M129" s="594">
        <v>24598.918592950002</v>
      </c>
      <c r="N129" s="594">
        <v>26162.824754781806</v>
      </c>
      <c r="O129" s="594">
        <v>27415.631618164531</v>
      </c>
      <c r="P129" s="594">
        <v>28722.109286799721</v>
      </c>
      <c r="Q129" s="594">
        <v>32316.771566354302</v>
      </c>
      <c r="R129" s="594">
        <v>34110.97459601664</v>
      </c>
      <c r="S129" s="594">
        <v>36016.022602381752</v>
      </c>
      <c r="T129" s="620">
        <v>38012.554997827974</v>
      </c>
      <c r="U129" s="660"/>
    </row>
    <row r="130" spans="1:21" ht="16.5" customHeight="1">
      <c r="A130" s="604"/>
      <c r="B130" s="598" t="s">
        <v>717</v>
      </c>
      <c r="C130" s="594">
        <v>155624.54441688699</v>
      </c>
      <c r="D130" s="594">
        <v>160421.43858296599</v>
      </c>
      <c r="E130" s="594">
        <v>165761.284666969</v>
      </c>
      <c r="F130" s="594">
        <v>173734.16178938901</v>
      </c>
      <c r="G130" s="594">
        <v>179810.26380747999</v>
      </c>
      <c r="H130" s="594">
        <v>183014.86291024796</v>
      </c>
      <c r="I130" s="594">
        <v>184796</v>
      </c>
      <c r="J130" s="594">
        <v>195559</v>
      </c>
      <c r="K130" s="594">
        <v>201463.61287728726</v>
      </c>
      <c r="L130" s="594">
        <v>205516.63317777673</v>
      </c>
      <c r="M130" s="594">
        <v>214786.44196496901</v>
      </c>
      <c r="N130" s="594">
        <v>224730.25193357887</v>
      </c>
      <c r="O130" s="594">
        <v>227193.40598418922</v>
      </c>
      <c r="P130" s="594">
        <v>237521.88337743731</v>
      </c>
      <c r="Q130" s="594">
        <v>240137.93476914888</v>
      </c>
      <c r="R130" s="594">
        <v>240681.30540211833</v>
      </c>
      <c r="S130" s="594">
        <v>253197.13209763111</v>
      </c>
      <c r="T130" s="620">
        <v>260330.14537789029</v>
      </c>
      <c r="U130" s="633"/>
    </row>
    <row r="131" spans="1:21" ht="16.5" customHeight="1">
      <c r="A131" s="604"/>
      <c r="B131" s="598" t="s">
        <v>718</v>
      </c>
      <c r="C131" s="594">
        <v>269829.94188815472</v>
      </c>
      <c r="D131" s="594">
        <v>266978.54929235642</v>
      </c>
      <c r="E131" s="594">
        <v>276366.0300119865</v>
      </c>
      <c r="F131" s="594">
        <v>291092.15620133234</v>
      </c>
      <c r="G131" s="594">
        <v>300534.69437765353</v>
      </c>
      <c r="H131" s="594">
        <v>316524.76985089108</v>
      </c>
      <c r="I131" s="594">
        <v>330330.597963924</v>
      </c>
      <c r="J131" s="594">
        <v>349743.79881451279</v>
      </c>
      <c r="K131" s="594">
        <v>364913.66361262492</v>
      </c>
      <c r="L131" s="594">
        <v>384569.80788912345</v>
      </c>
      <c r="M131" s="594">
        <v>398568.76951698808</v>
      </c>
      <c r="N131" s="594">
        <v>416631.36803296674</v>
      </c>
      <c r="O131" s="594">
        <v>437496.09770794411</v>
      </c>
      <c r="P131" s="594">
        <v>465534.6200907444</v>
      </c>
      <c r="Q131" s="594">
        <v>483655.3378150842</v>
      </c>
      <c r="R131" s="594">
        <v>485494.73884237569</v>
      </c>
      <c r="S131" s="594">
        <v>526737.97633781075</v>
      </c>
      <c r="T131" s="620">
        <v>564158.62048287631</v>
      </c>
    </row>
    <row r="132" spans="1:21" s="601" customFormat="1" ht="16.5" customHeight="1">
      <c r="A132" s="949"/>
      <c r="B132" s="599" t="s">
        <v>719</v>
      </c>
      <c r="C132" s="600">
        <v>425454.4863050417</v>
      </c>
      <c r="D132" s="600">
        <v>427399.9878753224</v>
      </c>
      <c r="E132" s="600">
        <v>442127.31467895547</v>
      </c>
      <c r="F132" s="600">
        <v>464826.31799072138</v>
      </c>
      <c r="G132" s="600">
        <v>480344.95818513352</v>
      </c>
      <c r="H132" s="600">
        <v>499539.63276113902</v>
      </c>
      <c r="I132" s="600">
        <v>515126.597963924</v>
      </c>
      <c r="J132" s="600">
        <v>545302.79881451279</v>
      </c>
      <c r="K132" s="600">
        <v>566377.27648991218</v>
      </c>
      <c r="L132" s="600">
        <v>590086.44106690015</v>
      </c>
      <c r="M132" s="600">
        <v>613355.21148195711</v>
      </c>
      <c r="N132" s="600">
        <v>641361.61996654561</v>
      </c>
      <c r="O132" s="600">
        <v>664689.50369213335</v>
      </c>
      <c r="P132" s="600">
        <v>703056.50346818171</v>
      </c>
      <c r="Q132" s="600">
        <v>723793.27258423308</v>
      </c>
      <c r="R132" s="600">
        <v>726176.04424449406</v>
      </c>
      <c r="S132" s="597">
        <v>779935.10843544186</v>
      </c>
      <c r="T132" s="661">
        <v>824488.76586076664</v>
      </c>
      <c r="U132" s="582"/>
    </row>
    <row r="133" spans="1:21" ht="16.5" customHeight="1">
      <c r="A133" s="949"/>
      <c r="B133" s="602" t="s">
        <v>720</v>
      </c>
      <c r="C133" s="594">
        <v>12026</v>
      </c>
      <c r="D133" s="594">
        <v>13308</v>
      </c>
      <c r="E133" s="594">
        <v>12428</v>
      </c>
      <c r="F133" s="594">
        <v>16172</v>
      </c>
      <c r="G133" s="594">
        <v>17180</v>
      </c>
      <c r="H133" s="594">
        <v>19105</v>
      </c>
      <c r="I133" s="594">
        <v>21476</v>
      </c>
      <c r="J133" s="594">
        <v>23042.850178685159</v>
      </c>
      <c r="K133" s="594">
        <v>23724.918543974243</v>
      </c>
      <c r="L133" s="594">
        <v>24327.294225805748</v>
      </c>
      <c r="M133" s="594">
        <v>25821.355000683609</v>
      </c>
      <c r="N133" s="594">
        <v>26725.102425707533</v>
      </c>
      <c r="O133" s="594">
        <v>26918.56544216723</v>
      </c>
      <c r="P133" s="594">
        <v>28829.837425691989</v>
      </c>
      <c r="Q133" s="594">
        <v>29523.913282349506</v>
      </c>
      <c r="R133" s="594">
        <v>30488.295081086882</v>
      </c>
      <c r="S133" s="647">
        <v>32828.107487139074</v>
      </c>
      <c r="T133" s="655">
        <v>33344.576235228073</v>
      </c>
    </row>
    <row r="134" spans="1:21" s="601" customFormat="1" ht="16.5" customHeight="1">
      <c r="A134" s="949"/>
      <c r="B134" s="603" t="s">
        <v>721</v>
      </c>
      <c r="C134" s="600">
        <v>413428.4863050417</v>
      </c>
      <c r="D134" s="600">
        <v>414091.9878753224</v>
      </c>
      <c r="E134" s="600">
        <v>429699.31467895547</v>
      </c>
      <c r="F134" s="600">
        <v>448654.31799072138</v>
      </c>
      <c r="G134" s="600">
        <v>463164.95818513352</v>
      </c>
      <c r="H134" s="600">
        <v>480434.63276113902</v>
      </c>
      <c r="I134" s="600">
        <v>493650.597963924</v>
      </c>
      <c r="J134" s="600">
        <v>522259.94863582763</v>
      </c>
      <c r="K134" s="600">
        <v>542652.3579459379</v>
      </c>
      <c r="L134" s="600">
        <v>565759.14684109436</v>
      </c>
      <c r="M134" s="600">
        <v>587533.85648127354</v>
      </c>
      <c r="N134" s="600">
        <v>614636.5175408381</v>
      </c>
      <c r="O134" s="600">
        <v>637770.93824996613</v>
      </c>
      <c r="P134" s="600">
        <v>674226.6660424897</v>
      </c>
      <c r="Q134" s="600">
        <v>694269.35930188361</v>
      </c>
      <c r="R134" s="600">
        <v>695687.74916340713</v>
      </c>
      <c r="S134" s="597">
        <v>747107.0009483028</v>
      </c>
      <c r="T134" s="661">
        <v>791144.18962553854</v>
      </c>
      <c r="U134" s="582"/>
    </row>
    <row r="135" spans="1:21" ht="16.5" customHeight="1">
      <c r="A135" s="949"/>
      <c r="B135" s="602" t="s">
        <v>722</v>
      </c>
      <c r="C135" s="594">
        <v>28090</v>
      </c>
      <c r="D135" s="594">
        <v>27957</v>
      </c>
      <c r="E135" s="594">
        <v>29789</v>
      </c>
      <c r="F135" s="594">
        <v>32350</v>
      </c>
      <c r="G135" s="594">
        <v>34574</v>
      </c>
      <c r="H135" s="594">
        <v>34051</v>
      </c>
      <c r="I135" s="594">
        <v>38387.557038093379</v>
      </c>
      <c r="J135" s="594">
        <v>42256.948605796235</v>
      </c>
      <c r="K135" s="594">
        <v>47454.842817288547</v>
      </c>
      <c r="L135" s="594">
        <v>52770</v>
      </c>
      <c r="M135" s="594">
        <v>52160.223899999997</v>
      </c>
      <c r="N135" s="594">
        <v>55642.839316796162</v>
      </c>
      <c r="O135" s="594">
        <v>60183.295005046726</v>
      </c>
      <c r="P135" s="594">
        <v>65527.691968084888</v>
      </c>
      <c r="Q135" s="594">
        <v>70066.336496870354</v>
      </c>
      <c r="R135" s="594">
        <v>73147.426571350079</v>
      </c>
      <c r="S135" s="594">
        <v>82510.297172482882</v>
      </c>
      <c r="T135" s="620">
        <v>90654.063503406942</v>
      </c>
    </row>
    <row r="136" spans="1:21" ht="16.5" customHeight="1" thickBot="1">
      <c r="A136" s="950"/>
      <c r="B136" s="605" t="s">
        <v>723</v>
      </c>
      <c r="C136" s="606">
        <v>441518.4863050417</v>
      </c>
      <c r="D136" s="606">
        <v>442048.9878753224</v>
      </c>
      <c r="E136" s="606">
        <v>459488.31467895547</v>
      </c>
      <c r="F136" s="606">
        <v>481004.31799072138</v>
      </c>
      <c r="G136" s="606">
        <v>497738.95818513352</v>
      </c>
      <c r="H136" s="606">
        <v>514485.63276113902</v>
      </c>
      <c r="I136" s="606">
        <v>532038.15500201739</v>
      </c>
      <c r="J136" s="606">
        <v>564516.89724162384</v>
      </c>
      <c r="K136" s="606">
        <v>590107.20076322649</v>
      </c>
      <c r="L136" s="606">
        <v>618529.14684109436</v>
      </c>
      <c r="M136" s="606">
        <v>639694.08038127352</v>
      </c>
      <c r="N136" s="606">
        <v>670279.35685763427</v>
      </c>
      <c r="O136" s="606">
        <v>697954.23325501289</v>
      </c>
      <c r="P136" s="606">
        <v>739754.35801057459</v>
      </c>
      <c r="Q136" s="606">
        <v>764335.69579875399</v>
      </c>
      <c r="R136" s="606">
        <v>768835.17573475721</v>
      </c>
      <c r="S136" s="606">
        <v>829617.29812078574</v>
      </c>
      <c r="T136" s="629">
        <v>881798.25312894548</v>
      </c>
    </row>
    <row r="137" spans="1:21" s="662" customFormat="1" ht="16.5" customHeight="1">
      <c r="A137" s="609" t="s">
        <v>724</v>
      </c>
      <c r="I137" s="627"/>
      <c r="J137" s="627"/>
      <c r="K137" s="627"/>
      <c r="L137" s="627"/>
      <c r="M137" s="627"/>
      <c r="N137" s="612"/>
      <c r="O137" s="612"/>
      <c r="R137" s="612"/>
      <c r="T137" s="612">
        <v>43215</v>
      </c>
    </row>
    <row r="138" spans="1:21" ht="16.5" customHeight="1">
      <c r="B138" s="582" t="s">
        <v>726</v>
      </c>
      <c r="G138" s="623"/>
      <c r="H138" s="627"/>
      <c r="I138" s="627"/>
      <c r="J138" s="627"/>
      <c r="K138" s="627"/>
      <c r="L138" s="627"/>
      <c r="M138" s="627"/>
      <c r="N138" s="633"/>
      <c r="O138" s="627"/>
      <c r="P138" s="627"/>
      <c r="Q138" s="627"/>
      <c r="R138" s="627"/>
      <c r="S138" s="627"/>
      <c r="T138" s="627"/>
    </row>
    <row r="139" spans="1:21" ht="16.5" customHeight="1">
      <c r="G139" s="623"/>
      <c r="H139" s="627"/>
      <c r="I139" s="627"/>
      <c r="J139" s="627"/>
      <c r="K139" s="627"/>
      <c r="L139" s="627"/>
      <c r="M139" s="627"/>
      <c r="N139" s="627"/>
      <c r="O139" s="627"/>
      <c r="P139" s="627"/>
      <c r="Q139" s="627"/>
      <c r="R139" s="627"/>
      <c r="S139" s="627"/>
      <c r="T139" s="627"/>
    </row>
    <row r="140" spans="1:21" ht="16.5" customHeight="1">
      <c r="B140" s="946" t="s">
        <v>741</v>
      </c>
      <c r="C140" s="946"/>
      <c r="D140" s="946"/>
      <c r="E140" s="946"/>
      <c r="F140" s="946"/>
      <c r="G140" s="946"/>
      <c r="H140" s="946"/>
      <c r="I140" s="946"/>
      <c r="J140" s="946"/>
      <c r="K140" s="946"/>
      <c r="L140" s="946"/>
      <c r="M140" s="946"/>
      <c r="N140" s="946"/>
      <c r="O140" s="946"/>
      <c r="P140" s="946"/>
      <c r="Q140" s="946"/>
      <c r="R140" s="946"/>
      <c r="S140" s="946"/>
      <c r="T140" s="946"/>
    </row>
    <row r="141" spans="1:21" ht="16.5" customHeight="1">
      <c r="B141" s="948" t="s">
        <v>728</v>
      </c>
      <c r="C141" s="948"/>
      <c r="D141" s="948"/>
      <c r="E141" s="948"/>
      <c r="F141" s="948"/>
      <c r="G141" s="948"/>
      <c r="H141" s="948"/>
      <c r="I141" s="948"/>
      <c r="J141" s="948"/>
      <c r="K141" s="948"/>
      <c r="L141" s="948"/>
      <c r="M141" s="948"/>
      <c r="N141" s="948"/>
      <c r="O141" s="948"/>
      <c r="P141" s="948"/>
      <c r="Q141" s="948"/>
      <c r="R141" s="948"/>
      <c r="S141" s="948"/>
      <c r="T141" s="948"/>
    </row>
    <row r="142" spans="1:21" ht="16.5" customHeight="1" thickBot="1">
      <c r="D142" s="614"/>
      <c r="E142" s="614"/>
      <c r="F142" s="614"/>
      <c r="H142" s="614"/>
      <c r="L142" s="586"/>
      <c r="N142" s="616"/>
      <c r="Q142" s="616"/>
      <c r="T142" s="616" t="s">
        <v>729</v>
      </c>
    </row>
    <row r="143" spans="1:21" ht="16.5" customHeight="1">
      <c r="B143" s="942" t="s">
        <v>742</v>
      </c>
      <c r="C143" s="587" t="s">
        <v>668</v>
      </c>
      <c r="D143" s="587" t="s">
        <v>669</v>
      </c>
      <c r="E143" s="587" t="s">
        <v>670</v>
      </c>
      <c r="F143" s="587" t="s">
        <v>671</v>
      </c>
      <c r="G143" s="587" t="s">
        <v>672</v>
      </c>
      <c r="H143" s="587" t="s">
        <v>673</v>
      </c>
      <c r="I143" s="587" t="s">
        <v>674</v>
      </c>
      <c r="J143" s="587" t="s">
        <v>675</v>
      </c>
      <c r="K143" s="587" t="s">
        <v>676</v>
      </c>
      <c r="L143" s="587" t="s">
        <v>677</v>
      </c>
      <c r="M143" s="587" t="s">
        <v>678</v>
      </c>
      <c r="N143" s="587" t="s">
        <v>679</v>
      </c>
      <c r="O143" s="587" t="s">
        <v>680</v>
      </c>
      <c r="P143" s="587" t="s">
        <v>681</v>
      </c>
      <c r="Q143" s="587" t="s">
        <v>682</v>
      </c>
      <c r="R143" s="587" t="s">
        <v>683</v>
      </c>
      <c r="S143" s="587" t="s">
        <v>684</v>
      </c>
      <c r="T143" s="588" t="s">
        <v>685</v>
      </c>
    </row>
    <row r="144" spans="1:21" ht="16.5" customHeight="1">
      <c r="B144" s="943"/>
      <c r="C144" s="589" t="s">
        <v>686</v>
      </c>
      <c r="D144" s="589" t="s">
        <v>626</v>
      </c>
      <c r="E144" s="589" t="s">
        <v>627</v>
      </c>
      <c r="F144" s="589" t="s">
        <v>628</v>
      </c>
      <c r="G144" s="589" t="s">
        <v>629</v>
      </c>
      <c r="H144" s="589" t="s">
        <v>630</v>
      </c>
      <c r="I144" s="589" t="s">
        <v>631</v>
      </c>
      <c r="J144" s="589" t="s">
        <v>314</v>
      </c>
      <c r="K144" s="589" t="s">
        <v>92</v>
      </c>
      <c r="L144" s="590" t="s">
        <v>93</v>
      </c>
      <c r="M144" s="590" t="s">
        <v>94</v>
      </c>
      <c r="N144" s="590" t="s">
        <v>95</v>
      </c>
      <c r="O144" s="590" t="s">
        <v>96</v>
      </c>
      <c r="P144" s="590" t="s">
        <v>97</v>
      </c>
      <c r="Q144" s="590" t="s">
        <v>98</v>
      </c>
      <c r="R144" s="590" t="s">
        <v>99</v>
      </c>
      <c r="S144" s="590" t="s">
        <v>100</v>
      </c>
      <c r="T144" s="591" t="s">
        <v>116</v>
      </c>
    </row>
    <row r="145" spans="2:27" ht="16.5" customHeight="1">
      <c r="B145" s="663" t="s">
        <v>743</v>
      </c>
      <c r="C145" s="664">
        <v>441518.54562668502</v>
      </c>
      <c r="D145" s="664">
        <v>459442.55104879028</v>
      </c>
      <c r="E145" s="664">
        <v>492230.77906186244</v>
      </c>
      <c r="F145" s="664">
        <v>536749.054896191</v>
      </c>
      <c r="G145" s="664">
        <v>589411.67320720293</v>
      </c>
      <c r="H145" s="664">
        <v>654084.12841433403</v>
      </c>
      <c r="I145" s="664">
        <v>727826.96656927792</v>
      </c>
      <c r="J145" s="664">
        <v>815658.20103257697</v>
      </c>
      <c r="K145" s="664">
        <v>988271.52694157092</v>
      </c>
      <c r="L145" s="664">
        <v>1192773.5738653811</v>
      </c>
      <c r="M145" s="665">
        <v>1366954.0672136724</v>
      </c>
      <c r="N145" s="665">
        <v>1527343.5655751596</v>
      </c>
      <c r="O145" s="665">
        <v>1695011.1042007003</v>
      </c>
      <c r="P145" s="665">
        <v>1964539.5767162906</v>
      </c>
      <c r="Q145" s="665">
        <v>2130149.574364204</v>
      </c>
      <c r="R145" s="665">
        <v>2253163.1013304256</v>
      </c>
      <c r="S145" s="665">
        <v>2642595.3486882928</v>
      </c>
      <c r="T145" s="666">
        <v>3007246.216164554</v>
      </c>
    </row>
    <row r="146" spans="2:27" ht="16.5" customHeight="1">
      <c r="B146" s="667" t="s">
        <v>744</v>
      </c>
      <c r="C146" s="664">
        <v>390017.05288608384</v>
      </c>
      <c r="D146" s="664">
        <v>415843.19196715218</v>
      </c>
      <c r="E146" s="664">
        <v>450090.19179266662</v>
      </c>
      <c r="F146" s="664">
        <v>473685.24172279722</v>
      </c>
      <c r="G146" s="664">
        <v>521301.23195749189</v>
      </c>
      <c r="H146" s="664">
        <v>595327.18985009158</v>
      </c>
      <c r="I146" s="664">
        <v>656374.41867954517</v>
      </c>
      <c r="J146" s="664">
        <v>735469.87843071751</v>
      </c>
      <c r="K146" s="664">
        <v>895041.72357242648</v>
      </c>
      <c r="L146" s="664">
        <v>1056184.5580281159</v>
      </c>
      <c r="M146" s="664">
        <v>1176030.3245902651</v>
      </c>
      <c r="N146" s="664">
        <v>1359538.8167405275</v>
      </c>
      <c r="O146" s="664">
        <v>1516128.9438919441</v>
      </c>
      <c r="P146" s="664">
        <v>1730312.2219384799</v>
      </c>
      <c r="Q146" s="664">
        <v>1934046.224176697</v>
      </c>
      <c r="R146" s="664">
        <v>2161519.2762279022</v>
      </c>
      <c r="S146" s="664">
        <v>2326850.7620066418</v>
      </c>
      <c r="T146" s="668">
        <v>2555904.4109923774</v>
      </c>
    </row>
    <row r="147" spans="2:27" s="613" customFormat="1" ht="16.5" customHeight="1">
      <c r="B147" s="669" t="s">
        <v>745</v>
      </c>
      <c r="C147" s="600">
        <v>35785.035696843348</v>
      </c>
      <c r="D147" s="600">
        <v>38585.799269305411</v>
      </c>
      <c r="E147" s="600">
        <v>42651.972747584296</v>
      </c>
      <c r="F147" s="600">
        <v>46397.184948262169</v>
      </c>
      <c r="G147" s="600">
        <v>52452.677253953429</v>
      </c>
      <c r="H147" s="600">
        <v>56794.067850091596</v>
      </c>
      <c r="I147" s="600">
        <v>66948.712779545094</v>
      </c>
      <c r="J147" s="600">
        <v>80663</v>
      </c>
      <c r="K147" s="600">
        <v>106527</v>
      </c>
      <c r="L147" s="600">
        <v>119188.89158201912</v>
      </c>
      <c r="M147" s="600">
        <v>130917.0785136898</v>
      </c>
      <c r="N147" s="600">
        <v>164370.35510458265</v>
      </c>
      <c r="O147" s="600">
        <v>168406.94030966965</v>
      </c>
      <c r="P147" s="600">
        <v>201914.91662877673</v>
      </c>
      <c r="Q147" s="600">
        <v>232532.17765094878</v>
      </c>
      <c r="R147" s="600">
        <v>259703.70503134775</v>
      </c>
      <c r="S147" s="600">
        <v>299852.12217564648</v>
      </c>
      <c r="T147" s="670">
        <v>351264.44620718103</v>
      </c>
    </row>
    <row r="148" spans="2:27" s="674" customFormat="1" ht="16.5" customHeight="1">
      <c r="B148" s="671" t="s">
        <v>746</v>
      </c>
      <c r="C148" s="672">
        <v>25376.197324224664</v>
      </c>
      <c r="D148" s="672">
        <v>27856.84594102102</v>
      </c>
      <c r="E148" s="672">
        <v>31374.966973611565</v>
      </c>
      <c r="F148" s="672">
        <v>33959.960191648963</v>
      </c>
      <c r="G148" s="672">
        <v>34625.132565982618</v>
      </c>
      <c r="H148" s="672">
        <v>37105</v>
      </c>
      <c r="I148" s="672">
        <v>43738.932072654534</v>
      </c>
      <c r="J148" s="672">
        <v>54996</v>
      </c>
      <c r="K148" s="672">
        <v>69838</v>
      </c>
      <c r="L148" s="672">
        <v>77472.779528312429</v>
      </c>
      <c r="M148" s="672">
        <v>86072.258055955113</v>
      </c>
      <c r="N148" s="672">
        <v>109569.98450523085</v>
      </c>
      <c r="O148" s="672">
        <v>112986.84821131725</v>
      </c>
      <c r="P148" s="672">
        <v>142051.95812776929</v>
      </c>
      <c r="Q148" s="672">
        <v>176324.33167009585</v>
      </c>
      <c r="R148" s="672">
        <v>192478.24102337958</v>
      </c>
      <c r="S148" s="672">
        <v>245597.11929826852</v>
      </c>
      <c r="T148" s="673">
        <v>295556.24646272382</v>
      </c>
    </row>
    <row r="149" spans="2:27" s="674" customFormat="1" ht="16.5" customHeight="1">
      <c r="B149" s="671" t="s">
        <v>747</v>
      </c>
      <c r="C149" s="672">
        <v>10408.83837261868</v>
      </c>
      <c r="D149" s="672">
        <v>10728.953328284393</v>
      </c>
      <c r="E149" s="672">
        <v>11277.005773972729</v>
      </c>
      <c r="F149" s="672">
        <v>12437.224756613205</v>
      </c>
      <c r="G149" s="672">
        <v>17827.544687970811</v>
      </c>
      <c r="H149" s="672">
        <v>19689.067850091593</v>
      </c>
      <c r="I149" s="672">
        <v>23209.78070689056</v>
      </c>
      <c r="J149" s="672">
        <v>25667</v>
      </c>
      <c r="K149" s="672">
        <v>36689</v>
      </c>
      <c r="L149" s="672">
        <v>41716.112053706689</v>
      </c>
      <c r="M149" s="672">
        <v>44844.820457734691</v>
      </c>
      <c r="N149" s="672">
        <v>54800.370599351794</v>
      </c>
      <c r="O149" s="672">
        <v>55420.09209835239</v>
      </c>
      <c r="P149" s="672">
        <v>59862.958501007444</v>
      </c>
      <c r="Q149" s="672">
        <v>56207.845980852937</v>
      </c>
      <c r="R149" s="672">
        <v>67225.46400796817</v>
      </c>
      <c r="S149" s="672">
        <v>54255.002877377963</v>
      </c>
      <c r="T149" s="673">
        <v>55708.19974445719</v>
      </c>
    </row>
    <row r="150" spans="2:27" s="613" customFormat="1" ht="16.5" customHeight="1">
      <c r="B150" s="669" t="s">
        <v>748</v>
      </c>
      <c r="C150" s="600">
        <v>348989</v>
      </c>
      <c r="D150" s="600">
        <v>371402</v>
      </c>
      <c r="E150" s="600">
        <v>400468</v>
      </c>
      <c r="F150" s="600">
        <v>419289.99999999994</v>
      </c>
      <c r="G150" s="600">
        <v>459530</v>
      </c>
      <c r="H150" s="600">
        <v>527814.12199999997</v>
      </c>
      <c r="I150" s="600">
        <v>576910.70590000006</v>
      </c>
      <c r="J150" s="600">
        <v>641085.48491745559</v>
      </c>
      <c r="K150" s="600">
        <v>772762</v>
      </c>
      <c r="L150" s="600">
        <v>916993.33420905541</v>
      </c>
      <c r="M150" s="600">
        <v>1022126.1058161258</v>
      </c>
      <c r="N150" s="600">
        <v>1167861.3481063494</v>
      </c>
      <c r="O150" s="600">
        <v>1318561.2831862902</v>
      </c>
      <c r="P150" s="600">
        <v>1493375.2801141257</v>
      </c>
      <c r="Q150" s="600">
        <v>1662961.8011904566</v>
      </c>
      <c r="R150" s="600">
        <v>1861156.8234656933</v>
      </c>
      <c r="S150" s="600">
        <v>1980462.1611799288</v>
      </c>
      <c r="T150" s="670">
        <v>2154072.4963533739</v>
      </c>
    </row>
    <row r="151" spans="2:27" ht="16.5" customHeight="1">
      <c r="B151" s="671" t="s">
        <v>749</v>
      </c>
      <c r="C151" s="672">
        <v>205903.50999999998</v>
      </c>
      <c r="D151" s="672">
        <v>219127.18</v>
      </c>
      <c r="E151" s="672">
        <v>236276.12</v>
      </c>
      <c r="F151" s="672">
        <v>247381.09999999998</v>
      </c>
      <c r="G151" s="672">
        <v>271122.7</v>
      </c>
      <c r="H151" s="672">
        <v>311410</v>
      </c>
      <c r="I151" s="672">
        <v>340377.31648100005</v>
      </c>
      <c r="J151" s="672">
        <v>385037.29274226399</v>
      </c>
      <c r="K151" s="672">
        <v>484552</v>
      </c>
      <c r="L151" s="672">
        <v>574990.68804841093</v>
      </c>
      <c r="M151" s="672">
        <v>650786.19054322771</v>
      </c>
      <c r="N151" s="672">
        <v>754155.76747673296</v>
      </c>
      <c r="O151" s="672">
        <v>850552.79478851089</v>
      </c>
      <c r="P151" s="672">
        <v>976131.62705230922</v>
      </c>
      <c r="Q151" s="672">
        <v>1100694.0171822093</v>
      </c>
      <c r="R151" s="672">
        <v>1228426.2557941531</v>
      </c>
      <c r="S151" s="672">
        <v>1287140.6821921682</v>
      </c>
      <c r="T151" s="673">
        <v>1389758.6295216868</v>
      </c>
      <c r="U151" s="675"/>
      <c r="V151" s="613"/>
      <c r="W151" s="613"/>
      <c r="X151" s="613"/>
    </row>
    <row r="152" spans="2:27" s="674" customFormat="1" ht="16.5" customHeight="1">
      <c r="B152" s="671" t="s">
        <v>750</v>
      </c>
      <c r="C152" s="672">
        <v>100159.84299999999</v>
      </c>
      <c r="D152" s="672">
        <v>106592.374</v>
      </c>
      <c r="E152" s="672">
        <v>114934.31599999999</v>
      </c>
      <c r="F152" s="672">
        <v>120336.23</v>
      </c>
      <c r="G152" s="672">
        <v>131885.10999999999</v>
      </c>
      <c r="H152" s="672">
        <v>151483</v>
      </c>
      <c r="I152" s="672">
        <v>165573.37259330001</v>
      </c>
      <c r="J152" s="672">
        <v>179999.17612303773</v>
      </c>
      <c r="K152" s="672">
        <v>203232</v>
      </c>
      <c r="L152" s="672">
        <v>241164.01854383986</v>
      </c>
      <c r="M152" s="672">
        <v>256721.99170814003</v>
      </c>
      <c r="N152" s="672">
        <v>285287.60175869981</v>
      </c>
      <c r="O152" s="672">
        <v>322632.75874702382</v>
      </c>
      <c r="P152" s="672">
        <v>356845.01749769109</v>
      </c>
      <c r="Q152" s="672">
        <v>389868.91955203423</v>
      </c>
      <c r="R152" s="672">
        <v>449780.75479151536</v>
      </c>
      <c r="S152" s="672">
        <v>498351.48103640939</v>
      </c>
      <c r="T152" s="673">
        <v>549933.58530627901</v>
      </c>
      <c r="U152" s="676"/>
    </row>
    <row r="153" spans="2:27" ht="16.5" customHeight="1">
      <c r="B153" s="671" t="s">
        <v>751</v>
      </c>
      <c r="C153" s="672">
        <v>42925.646999999997</v>
      </c>
      <c r="D153" s="672">
        <v>45682.445999999996</v>
      </c>
      <c r="E153" s="672">
        <v>49257.563999999998</v>
      </c>
      <c r="F153" s="672">
        <v>51572.67</v>
      </c>
      <c r="G153" s="672">
        <v>56522.19</v>
      </c>
      <c r="H153" s="672">
        <v>64921.121999999996</v>
      </c>
      <c r="I153" s="672">
        <v>70960.016825700004</v>
      </c>
      <c r="J153" s="672">
        <v>76049.016052153922</v>
      </c>
      <c r="K153" s="672">
        <v>84978</v>
      </c>
      <c r="L153" s="672">
        <v>100838.62761680453</v>
      </c>
      <c r="M153" s="672">
        <v>114617.92356475802</v>
      </c>
      <c r="N153" s="672">
        <v>128417.97887091666</v>
      </c>
      <c r="O153" s="672">
        <v>145375.72965075541</v>
      </c>
      <c r="P153" s="672">
        <v>160398.63556412529</v>
      </c>
      <c r="Q153" s="672">
        <v>172398.86445621302</v>
      </c>
      <c r="R153" s="672">
        <v>182949.81288002481</v>
      </c>
      <c r="S153" s="672">
        <v>194969.99795135137</v>
      </c>
      <c r="T153" s="673">
        <v>214380.28152540768</v>
      </c>
      <c r="U153" s="675"/>
      <c r="V153" s="674"/>
      <c r="W153" s="674"/>
      <c r="X153" s="674"/>
    </row>
    <row r="154" spans="2:27" s="680" customFormat="1" ht="16.5" customHeight="1">
      <c r="B154" s="677" t="s">
        <v>752</v>
      </c>
      <c r="C154" s="678">
        <v>5243.0171892404742</v>
      </c>
      <c r="D154" s="678">
        <v>5855.3926978467707</v>
      </c>
      <c r="E154" s="678">
        <v>6970.2190450823437</v>
      </c>
      <c r="F154" s="678">
        <v>7998.0567745350745</v>
      </c>
      <c r="G154" s="678">
        <v>9318.5547035384952</v>
      </c>
      <c r="H154" s="678">
        <v>10719</v>
      </c>
      <c r="I154" s="678">
        <v>12515</v>
      </c>
      <c r="J154" s="678">
        <v>13721.393513261894</v>
      </c>
      <c r="K154" s="678">
        <v>15752.723572426454</v>
      </c>
      <c r="L154" s="678">
        <v>20002.332237041268</v>
      </c>
      <c r="M154" s="678">
        <v>22987.14026044928</v>
      </c>
      <c r="N154" s="678">
        <v>27307.11352959551</v>
      </c>
      <c r="O154" s="678">
        <v>29160.720395984452</v>
      </c>
      <c r="P154" s="678">
        <v>35022.025195577327</v>
      </c>
      <c r="Q154" s="678">
        <v>38552.245335291525</v>
      </c>
      <c r="R154" s="678">
        <v>40658.747730860916</v>
      </c>
      <c r="S154" s="678">
        <v>46536.478651066893</v>
      </c>
      <c r="T154" s="679">
        <v>50567.468431822301</v>
      </c>
    </row>
    <row r="155" spans="2:27" s="681" customFormat="1" ht="16.5" customHeight="1">
      <c r="B155" s="677" t="s">
        <v>753</v>
      </c>
      <c r="C155" s="678">
        <v>364640.85556185915</v>
      </c>
      <c r="D155" s="678">
        <v>387986.34602613113</v>
      </c>
      <c r="E155" s="678">
        <v>418715.22481905506</v>
      </c>
      <c r="F155" s="678">
        <v>439725.28153114824</v>
      </c>
      <c r="G155" s="678">
        <v>486676.09939150931</v>
      </c>
      <c r="H155" s="678">
        <v>558222.18985009158</v>
      </c>
      <c r="I155" s="678">
        <v>612635.48660689057</v>
      </c>
      <c r="J155" s="678">
        <v>680473.87843071751</v>
      </c>
      <c r="K155" s="678">
        <v>825203.72357242648</v>
      </c>
      <c r="L155" s="678">
        <v>978711.77849980339</v>
      </c>
      <c r="M155" s="678">
        <v>1089958.0665343099</v>
      </c>
      <c r="N155" s="678">
        <v>1249968.8322352967</v>
      </c>
      <c r="O155" s="678">
        <v>1403142.095680627</v>
      </c>
      <c r="P155" s="678">
        <v>1588260.2638107105</v>
      </c>
      <c r="Q155" s="678">
        <v>1757721.8925066011</v>
      </c>
      <c r="R155" s="678">
        <v>1969041.0352045223</v>
      </c>
      <c r="S155" s="678">
        <v>2081253.6427083737</v>
      </c>
      <c r="T155" s="679">
        <v>2260348.1645296537</v>
      </c>
    </row>
    <row r="156" spans="2:27" s="684" customFormat="1" ht="16.5" customHeight="1">
      <c r="B156" s="663" t="s">
        <v>754</v>
      </c>
      <c r="C156" s="682">
        <v>98648.692740601182</v>
      </c>
      <c r="D156" s="682">
        <v>93019.45908163811</v>
      </c>
      <c r="E156" s="682">
        <v>105383.18726919583</v>
      </c>
      <c r="F156" s="682">
        <v>131670.51317339376</v>
      </c>
      <c r="G156" s="682">
        <v>155906.74124971105</v>
      </c>
      <c r="H156" s="682">
        <v>175632.83856424244</v>
      </c>
      <c r="I156" s="682">
        <v>208778.54788973276</v>
      </c>
      <c r="J156" s="682">
        <v>247272.02260185941</v>
      </c>
      <c r="K156" s="682">
        <v>313028.70336914447</v>
      </c>
      <c r="L156" s="682">
        <v>456489.31583726517</v>
      </c>
      <c r="M156" s="682">
        <v>519268.24262340739</v>
      </c>
      <c r="N156" s="682">
        <v>526889.04883463215</v>
      </c>
      <c r="O156" s="682">
        <v>632601.16030875617</v>
      </c>
      <c r="P156" s="682">
        <v>808757.85477781063</v>
      </c>
      <c r="Q156" s="682">
        <v>831982.55018750706</v>
      </c>
      <c r="R156" s="682">
        <v>763416.41700413311</v>
      </c>
      <c r="S156" s="682">
        <v>1208671.5244412613</v>
      </c>
      <c r="T156" s="683">
        <v>1556430.2583430707</v>
      </c>
    </row>
    <row r="157" spans="2:27" s="685" customFormat="1" ht="16.5" customHeight="1">
      <c r="B157" s="677" t="s">
        <v>755</v>
      </c>
      <c r="C157" s="678">
        <v>84750.550661104207</v>
      </c>
      <c r="D157" s="678">
        <v>89889.25454923333</v>
      </c>
      <c r="E157" s="678">
        <v>98072.831180908208</v>
      </c>
      <c r="F157" s="678">
        <v>109181.29981135085</v>
      </c>
      <c r="G157" s="678">
        <v>117538.89536185321</v>
      </c>
      <c r="H157" s="678">
        <v>135532</v>
      </c>
      <c r="I157" s="678">
        <v>153336.8818878647</v>
      </c>
      <c r="J157" s="678">
        <v>178445.53955453163</v>
      </c>
      <c r="K157" s="678">
        <v>211039</v>
      </c>
      <c r="L157" s="678">
        <v>264887.50813974621</v>
      </c>
      <c r="M157" s="678">
        <v>292730.39038408198</v>
      </c>
      <c r="N157" s="678">
        <v>317184.56730759487</v>
      </c>
      <c r="O157" s="678">
        <v>382971.81841286318</v>
      </c>
      <c r="P157" s="678">
        <v>462013.37201509404</v>
      </c>
      <c r="Q157" s="678">
        <v>595822.56772565946</v>
      </c>
      <c r="R157" s="678">
        <v>647293.86090100242</v>
      </c>
      <c r="S157" s="678">
        <v>840692.73428178113</v>
      </c>
      <c r="T157" s="679">
        <v>1025647.5889651716</v>
      </c>
      <c r="U157" s="468"/>
    </row>
    <row r="158" spans="2:27" s="685" customFormat="1" ht="16.5" customHeight="1">
      <c r="B158" s="686" t="s">
        <v>756</v>
      </c>
      <c r="C158" s="687">
        <v>18063.423465527849</v>
      </c>
      <c r="D158" s="687">
        <v>17439.382402356052</v>
      </c>
      <c r="E158" s="687">
        <v>14719.040556192431</v>
      </c>
      <c r="F158" s="687">
        <v>14955.130017681931</v>
      </c>
      <c r="G158" s="687">
        <v>17212.822998066651</v>
      </c>
      <c r="H158" s="687">
        <v>17509</v>
      </c>
      <c r="I158" s="687">
        <v>24645</v>
      </c>
      <c r="J158" s="687">
        <v>32992.605790649999</v>
      </c>
      <c r="K158" s="687">
        <v>44278</v>
      </c>
      <c r="L158" s="687">
        <v>53664.936000000002</v>
      </c>
      <c r="M158" s="687">
        <v>63805.998955920004</v>
      </c>
      <c r="N158" s="687">
        <v>71555.237529116494</v>
      </c>
      <c r="O158" s="687">
        <v>75385.589394050112</v>
      </c>
      <c r="P158" s="687">
        <v>94979.231320313294</v>
      </c>
      <c r="Q158" s="687">
        <v>110254.11021301108</v>
      </c>
      <c r="R158" s="687">
        <v>160502.15412764417</v>
      </c>
      <c r="S158" s="687">
        <v>169542.6688038836</v>
      </c>
      <c r="T158" s="688">
        <v>233647.06347563185</v>
      </c>
      <c r="U158" s="689"/>
      <c r="V158" s="689"/>
    </row>
    <row r="159" spans="2:27" s="684" customFormat="1" ht="16.5" customHeight="1">
      <c r="B159" s="686" t="s">
        <v>757</v>
      </c>
      <c r="C159" s="687">
        <v>66687.127195576351</v>
      </c>
      <c r="D159" s="687">
        <v>72449.872146877286</v>
      </c>
      <c r="E159" s="687">
        <v>83353.790624715781</v>
      </c>
      <c r="F159" s="687">
        <v>94226.169793668916</v>
      </c>
      <c r="G159" s="687">
        <v>100326.07236378656</v>
      </c>
      <c r="H159" s="687">
        <v>118023</v>
      </c>
      <c r="I159" s="687">
        <v>128691.8818878647</v>
      </c>
      <c r="J159" s="687">
        <v>145452.93376388162</v>
      </c>
      <c r="K159" s="687">
        <v>166761</v>
      </c>
      <c r="L159" s="687">
        <v>211222.57213974622</v>
      </c>
      <c r="M159" s="687">
        <v>228924.39</v>
      </c>
      <c r="N159" s="687">
        <v>245629.32977847836</v>
      </c>
      <c r="O159" s="687">
        <v>307586.22901881306</v>
      </c>
      <c r="P159" s="687">
        <v>367034.14069478074</v>
      </c>
      <c r="Q159" s="687">
        <v>485568.45751264837</v>
      </c>
      <c r="R159" s="687">
        <v>486791.70677335828</v>
      </c>
      <c r="S159" s="687">
        <v>671150.06547789753</v>
      </c>
      <c r="T159" s="688">
        <v>792000.52548953972</v>
      </c>
      <c r="U159" s="690"/>
      <c r="X159" s="691"/>
      <c r="Y159" s="691"/>
      <c r="Z159" s="691"/>
      <c r="AA159" s="691"/>
    </row>
    <row r="160" spans="2:27" s="681" customFormat="1" ht="16.5" customHeight="1">
      <c r="B160" s="677" t="s">
        <v>758</v>
      </c>
      <c r="C160" s="678">
        <v>13898.142079496974</v>
      </c>
      <c r="D160" s="678">
        <v>3130.2045324047795</v>
      </c>
      <c r="E160" s="678">
        <v>7310.3560882876191</v>
      </c>
      <c r="F160" s="678">
        <v>22489.213362042909</v>
      </c>
      <c r="G160" s="678">
        <v>38367.845887857839</v>
      </c>
      <c r="H160" s="678">
        <v>40100.83856424244</v>
      </c>
      <c r="I160" s="678">
        <v>55441.666001868056</v>
      </c>
      <c r="J160" s="678">
        <v>68826.483047327783</v>
      </c>
      <c r="K160" s="678">
        <v>101989.70336914444</v>
      </c>
      <c r="L160" s="678">
        <v>191601.80769751896</v>
      </c>
      <c r="M160" s="678">
        <v>226537.85223932541</v>
      </c>
      <c r="N160" s="678">
        <v>209704.48152703722</v>
      </c>
      <c r="O160" s="678">
        <v>249629.34189589304</v>
      </c>
      <c r="P160" s="678">
        <v>346744.48276271659</v>
      </c>
      <c r="Q160" s="678">
        <v>236159.9824618476</v>
      </c>
      <c r="R160" s="678">
        <v>116122.55610313069</v>
      </c>
      <c r="S160" s="678">
        <v>367978.7901594803</v>
      </c>
      <c r="T160" s="679">
        <v>530782.66937789915</v>
      </c>
      <c r="X160" s="692"/>
      <c r="Y160" s="692"/>
      <c r="Z160" s="692"/>
    </row>
    <row r="161" spans="2:128" s="684" customFormat="1" ht="16.5" customHeight="1">
      <c r="B161" s="663" t="s">
        <v>759</v>
      </c>
      <c r="C161" s="682">
        <v>-47147.199999999997</v>
      </c>
      <c r="D161" s="682">
        <v>-49420.100000000006</v>
      </c>
      <c r="E161" s="682">
        <v>-63242.600000000006</v>
      </c>
      <c r="F161" s="682">
        <v>-68606.699999999983</v>
      </c>
      <c r="G161" s="682">
        <v>-87796.300000000017</v>
      </c>
      <c r="H161" s="682">
        <v>-116875.9</v>
      </c>
      <c r="I161" s="682">
        <v>-137326</v>
      </c>
      <c r="J161" s="682">
        <v>-167083.69999999995</v>
      </c>
      <c r="K161" s="682">
        <v>-219798.9</v>
      </c>
      <c r="L161" s="682">
        <v>-319900.3</v>
      </c>
      <c r="M161" s="682">
        <v>-328344.5</v>
      </c>
      <c r="N161" s="682">
        <v>-359084.3</v>
      </c>
      <c r="O161" s="682">
        <v>-453719.00000000006</v>
      </c>
      <c r="P161" s="682">
        <v>-574530.5</v>
      </c>
      <c r="Q161" s="682">
        <v>-635879.20000000007</v>
      </c>
      <c r="R161" s="682">
        <v>-671772.59190160967</v>
      </c>
      <c r="S161" s="682">
        <v>-892926.93775961048</v>
      </c>
      <c r="T161" s="683">
        <v>-1105088.4531708942</v>
      </c>
    </row>
    <row r="162" spans="2:128" s="680" customFormat="1" ht="16.5" customHeight="1">
      <c r="B162" s="677" t="s">
        <v>760</v>
      </c>
      <c r="C162" s="678">
        <v>146757.4</v>
      </c>
      <c r="D162" s="678">
        <v>130911.8</v>
      </c>
      <c r="E162" s="678">
        <v>140522.20000000001</v>
      </c>
      <c r="F162" s="678">
        <v>158150.9</v>
      </c>
      <c r="G162" s="678">
        <v>173754.30000000002</v>
      </c>
      <c r="H162" s="678">
        <v>204828</v>
      </c>
      <c r="I162" s="678">
        <v>230893.3</v>
      </c>
      <c r="J162" s="678">
        <v>271290.89999999997</v>
      </c>
      <c r="K162" s="678">
        <v>342535.8</v>
      </c>
      <c r="L162" s="678">
        <v>434198.3</v>
      </c>
      <c r="M162" s="678">
        <v>450058.5</v>
      </c>
      <c r="N162" s="678">
        <v>512947.6</v>
      </c>
      <c r="O162" s="678">
        <v>634899.30000000005</v>
      </c>
      <c r="P162" s="678">
        <v>800552.3</v>
      </c>
      <c r="Q162" s="678">
        <v>883443.9</v>
      </c>
      <c r="R162" s="678">
        <v>885111.07343435206</v>
      </c>
      <c r="S162" s="678">
        <v>1133319.3040414497</v>
      </c>
      <c r="T162" s="679">
        <v>1369323.5973287476</v>
      </c>
    </row>
    <row r="163" spans="2:128" s="674" customFormat="1" ht="16.5" customHeight="1">
      <c r="B163" s="671" t="s">
        <v>761</v>
      </c>
      <c r="C163" s="672">
        <v>126238</v>
      </c>
      <c r="D163" s="672">
        <v>111342</v>
      </c>
      <c r="E163" s="672">
        <v>121053</v>
      </c>
      <c r="F163" s="672">
        <v>132909.9</v>
      </c>
      <c r="G163" s="672">
        <v>145718.20000000001</v>
      </c>
      <c r="H163" s="672">
        <v>171540</v>
      </c>
      <c r="I163" s="672">
        <v>190437.1</v>
      </c>
      <c r="J163" s="672">
        <v>217962.8</v>
      </c>
      <c r="K163" s="672">
        <v>279227.8</v>
      </c>
      <c r="L163" s="672">
        <v>366692.5</v>
      </c>
      <c r="M163" s="672">
        <v>388371.4</v>
      </c>
      <c r="N163" s="672">
        <v>454653.1</v>
      </c>
      <c r="O163" s="672">
        <v>547294.30000000005</v>
      </c>
      <c r="P163" s="672">
        <v>696373.3</v>
      </c>
      <c r="Q163" s="672">
        <v>761773</v>
      </c>
      <c r="R163" s="672">
        <v>756487.88655387657</v>
      </c>
      <c r="S163" s="687">
        <v>977945.75328046305</v>
      </c>
      <c r="T163" s="688">
        <v>1190436.779508332</v>
      </c>
      <c r="U163" s="685"/>
      <c r="V163" s="685"/>
      <c r="W163" s="685"/>
      <c r="X163" s="685"/>
      <c r="Y163" s="685"/>
      <c r="Z163" s="685"/>
      <c r="AA163" s="685"/>
      <c r="AB163" s="685"/>
      <c r="AC163" s="685"/>
      <c r="AD163" s="685"/>
      <c r="AE163" s="685"/>
      <c r="AF163" s="685"/>
      <c r="AG163" s="685"/>
      <c r="AH163" s="685"/>
      <c r="AI163" s="685"/>
      <c r="AJ163" s="685"/>
      <c r="AK163" s="685"/>
      <c r="AL163" s="685"/>
      <c r="AM163" s="685"/>
      <c r="AN163" s="685"/>
      <c r="AO163" s="685"/>
      <c r="AP163" s="685"/>
      <c r="AQ163" s="685"/>
      <c r="AR163" s="685"/>
      <c r="AS163" s="685"/>
      <c r="AT163" s="685"/>
      <c r="AU163" s="685"/>
      <c r="AV163" s="685"/>
      <c r="AW163" s="685"/>
      <c r="AX163" s="685"/>
      <c r="AY163" s="685"/>
      <c r="AZ163" s="685"/>
      <c r="BA163" s="685"/>
      <c r="BB163" s="685"/>
      <c r="BC163" s="685"/>
      <c r="BD163" s="685"/>
      <c r="BE163" s="685"/>
      <c r="BF163" s="685"/>
      <c r="BG163" s="685"/>
      <c r="BH163" s="685"/>
      <c r="BI163" s="685"/>
      <c r="BJ163" s="685"/>
      <c r="BK163" s="685"/>
      <c r="BL163" s="685"/>
      <c r="BM163" s="685"/>
      <c r="BN163" s="685"/>
      <c r="BO163" s="685"/>
      <c r="BP163" s="685"/>
      <c r="BQ163" s="685"/>
      <c r="BR163" s="685"/>
      <c r="BS163" s="685"/>
      <c r="BT163" s="685"/>
      <c r="BU163" s="685"/>
      <c r="BV163" s="685"/>
      <c r="BW163" s="685"/>
      <c r="BX163" s="685"/>
      <c r="BY163" s="685"/>
      <c r="BZ163" s="685"/>
      <c r="CA163" s="685"/>
      <c r="CB163" s="685"/>
      <c r="CC163" s="685"/>
      <c r="CD163" s="685"/>
      <c r="CE163" s="685"/>
      <c r="CF163" s="685"/>
      <c r="CG163" s="685"/>
      <c r="CH163" s="685"/>
      <c r="CI163" s="685"/>
      <c r="CJ163" s="685"/>
      <c r="CK163" s="685"/>
      <c r="CL163" s="685"/>
      <c r="CM163" s="685"/>
      <c r="CN163" s="685"/>
      <c r="CO163" s="685"/>
      <c r="CP163" s="685"/>
      <c r="CQ163" s="685"/>
      <c r="CR163" s="685"/>
      <c r="CS163" s="685"/>
      <c r="CT163" s="685"/>
      <c r="CU163" s="685"/>
      <c r="CV163" s="685"/>
      <c r="CW163" s="685"/>
      <c r="CX163" s="685"/>
      <c r="CY163" s="685"/>
      <c r="CZ163" s="685"/>
      <c r="DA163" s="685"/>
      <c r="DB163" s="685"/>
      <c r="DC163" s="685"/>
      <c r="DD163" s="685"/>
      <c r="DE163" s="685"/>
      <c r="DF163" s="685"/>
      <c r="DG163" s="685"/>
      <c r="DH163" s="685"/>
      <c r="DI163" s="685"/>
      <c r="DJ163" s="685"/>
      <c r="DK163" s="685"/>
      <c r="DL163" s="685"/>
      <c r="DM163" s="685"/>
      <c r="DN163" s="685"/>
      <c r="DO163" s="685"/>
      <c r="DP163" s="685"/>
      <c r="DQ163" s="685"/>
      <c r="DR163" s="685"/>
      <c r="DS163" s="685"/>
      <c r="DT163" s="685"/>
      <c r="DU163" s="685"/>
      <c r="DV163" s="685"/>
      <c r="DW163" s="685"/>
      <c r="DX163" s="685"/>
    </row>
    <row r="164" spans="2:128" s="674" customFormat="1" ht="16.5" customHeight="1">
      <c r="B164" s="671" t="s">
        <v>762</v>
      </c>
      <c r="C164" s="672">
        <v>20519.400000000001</v>
      </c>
      <c r="D164" s="672">
        <v>19569.8</v>
      </c>
      <c r="E164" s="672">
        <v>19469.2</v>
      </c>
      <c r="F164" s="672">
        <v>25241</v>
      </c>
      <c r="G164" s="672">
        <v>28036.1</v>
      </c>
      <c r="H164" s="672">
        <v>33288</v>
      </c>
      <c r="I164" s="672">
        <v>40456.199999999997</v>
      </c>
      <c r="J164" s="672">
        <v>53328.1</v>
      </c>
      <c r="K164" s="693">
        <v>63308</v>
      </c>
      <c r="L164" s="693">
        <v>67505.8</v>
      </c>
      <c r="M164" s="672">
        <v>61687.1</v>
      </c>
      <c r="N164" s="672">
        <v>58294.5</v>
      </c>
      <c r="O164" s="672">
        <v>87605</v>
      </c>
      <c r="P164" s="672">
        <v>104179</v>
      </c>
      <c r="Q164" s="672">
        <v>121670.90000000001</v>
      </c>
      <c r="R164" s="672">
        <v>128623.18688047546</v>
      </c>
      <c r="S164" s="687">
        <v>155373.55076098663</v>
      </c>
      <c r="T164" s="688">
        <v>178886.81782041572</v>
      </c>
    </row>
    <row r="165" spans="2:128" s="613" customFormat="1" ht="16.5" customHeight="1">
      <c r="B165" s="669" t="s">
        <v>763</v>
      </c>
      <c r="C165" s="600">
        <v>99610.2</v>
      </c>
      <c r="D165" s="600">
        <v>81491.7</v>
      </c>
      <c r="E165" s="600">
        <v>77279.600000000006</v>
      </c>
      <c r="F165" s="600">
        <v>89544.200000000012</v>
      </c>
      <c r="G165" s="600">
        <v>85958</v>
      </c>
      <c r="H165" s="600">
        <v>87952.1</v>
      </c>
      <c r="I165" s="600">
        <v>93567.3</v>
      </c>
      <c r="J165" s="600">
        <v>104207.2</v>
      </c>
      <c r="K165" s="600">
        <v>122736.9</v>
      </c>
      <c r="L165" s="600">
        <v>114298</v>
      </c>
      <c r="M165" s="600">
        <v>121714</v>
      </c>
      <c r="N165" s="600">
        <v>153863.29999999999</v>
      </c>
      <c r="O165" s="600">
        <v>181180.3</v>
      </c>
      <c r="P165" s="600">
        <v>226021.8</v>
      </c>
      <c r="Q165" s="600">
        <v>247564.69999999998</v>
      </c>
      <c r="R165" s="600">
        <v>213338.48153274236</v>
      </c>
      <c r="S165" s="678">
        <v>240392.3662818392</v>
      </c>
      <c r="T165" s="679">
        <v>264235.1441578535</v>
      </c>
      <c r="U165" s="694"/>
      <c r="V165" s="694"/>
    </row>
    <row r="166" spans="2:128" ht="16.5" customHeight="1">
      <c r="B166" s="671" t="s">
        <v>761</v>
      </c>
      <c r="C166" s="672">
        <v>69788.5</v>
      </c>
      <c r="D166" s="672">
        <v>57983.5</v>
      </c>
      <c r="E166" s="672">
        <v>50760.7</v>
      </c>
      <c r="F166" s="672">
        <v>55228.3</v>
      </c>
      <c r="G166" s="672">
        <v>59956.1</v>
      </c>
      <c r="H166" s="672">
        <v>61482.400000000001</v>
      </c>
      <c r="I166" s="672">
        <v>61488.4</v>
      </c>
      <c r="J166" s="672">
        <v>61971.1</v>
      </c>
      <c r="K166" s="594">
        <v>69906.8</v>
      </c>
      <c r="L166" s="594">
        <v>63177.5</v>
      </c>
      <c r="M166" s="672">
        <v>68701.5</v>
      </c>
      <c r="N166" s="672">
        <v>81511.8</v>
      </c>
      <c r="O166" s="672">
        <v>85989.5</v>
      </c>
      <c r="P166" s="672">
        <v>100960.6</v>
      </c>
      <c r="Q166" s="672">
        <v>98276.299999999988</v>
      </c>
      <c r="R166" s="672">
        <v>74866.121901952371</v>
      </c>
      <c r="S166" s="687">
        <v>82127.4824455786</v>
      </c>
      <c r="T166" s="688">
        <v>92317.397679062415</v>
      </c>
      <c r="U166" s="674"/>
      <c r="V166" s="674"/>
      <c r="W166" s="674"/>
    </row>
    <row r="167" spans="2:128" s="674" customFormat="1" ht="16.5" customHeight="1" thickBot="1">
      <c r="B167" s="695" t="s">
        <v>762</v>
      </c>
      <c r="C167" s="696">
        <v>29821.7</v>
      </c>
      <c r="D167" s="696">
        <v>23508.2</v>
      </c>
      <c r="E167" s="696">
        <v>26518.9</v>
      </c>
      <c r="F167" s="696">
        <v>34315.9</v>
      </c>
      <c r="G167" s="696">
        <v>26001.9</v>
      </c>
      <c r="H167" s="696">
        <v>26469.7</v>
      </c>
      <c r="I167" s="696">
        <v>32078.9</v>
      </c>
      <c r="J167" s="696">
        <v>42236.1</v>
      </c>
      <c r="K167" s="697">
        <v>52830.1</v>
      </c>
      <c r="L167" s="697">
        <v>51120.5</v>
      </c>
      <c r="M167" s="696">
        <v>53012.5</v>
      </c>
      <c r="N167" s="696">
        <v>72351.5</v>
      </c>
      <c r="O167" s="696">
        <v>95190.8</v>
      </c>
      <c r="P167" s="696">
        <v>125061.2</v>
      </c>
      <c r="Q167" s="696">
        <v>149288.4</v>
      </c>
      <c r="R167" s="696">
        <v>138472.35963078999</v>
      </c>
      <c r="S167" s="698">
        <v>158264.88383626062</v>
      </c>
      <c r="T167" s="699">
        <v>171917.74647879109</v>
      </c>
    </row>
    <row r="168" spans="2:128" ht="16.5" customHeight="1">
      <c r="B168" s="700" t="s">
        <v>764</v>
      </c>
      <c r="C168" s="701"/>
      <c r="D168" s="701"/>
      <c r="E168" s="701"/>
      <c r="F168" s="701"/>
      <c r="G168" s="701"/>
      <c r="H168" s="701"/>
      <c r="I168" s="702"/>
      <c r="J168" s="702"/>
      <c r="K168" s="702"/>
      <c r="L168" s="702"/>
      <c r="M168" s="702"/>
      <c r="N168" s="612"/>
      <c r="O168" s="612"/>
      <c r="P168" s="612"/>
      <c r="Q168" s="612"/>
      <c r="T168" s="612">
        <v>43215</v>
      </c>
    </row>
    <row r="169" spans="2:128" ht="16.5" customHeight="1">
      <c r="B169" s="609" t="s">
        <v>724</v>
      </c>
      <c r="C169" s="703"/>
      <c r="D169" s="703"/>
      <c r="E169" s="703"/>
      <c r="F169" s="703"/>
      <c r="G169" s="703"/>
      <c r="H169" s="703"/>
      <c r="I169" s="703"/>
      <c r="J169" s="703"/>
      <c r="K169" s="703"/>
      <c r="L169" s="703"/>
      <c r="M169" s="704"/>
      <c r="N169" s="704"/>
      <c r="O169" s="703"/>
      <c r="P169" s="703"/>
      <c r="Q169" s="703"/>
      <c r="R169" s="703"/>
      <c r="S169" s="703"/>
      <c r="T169" s="703"/>
    </row>
    <row r="170" spans="2:128" ht="16.5" customHeight="1">
      <c r="B170" s="609" t="s">
        <v>726</v>
      </c>
      <c r="C170" s="705"/>
      <c r="D170" s="705"/>
      <c r="E170" s="705"/>
      <c r="F170" s="705"/>
      <c r="G170" s="705"/>
      <c r="H170" s="705"/>
      <c r="I170" s="705"/>
      <c r="J170" s="705"/>
      <c r="K170" s="705"/>
      <c r="L170" s="705"/>
      <c r="M170" s="705"/>
      <c r="N170" s="705"/>
      <c r="O170" s="705"/>
      <c r="P170" s="705"/>
      <c r="Q170" s="705"/>
      <c r="R170" s="705"/>
      <c r="S170" s="705"/>
      <c r="T170" s="705"/>
    </row>
    <row r="171" spans="2:128" ht="16.5" customHeight="1">
      <c r="B171" s="946" t="s">
        <v>765</v>
      </c>
      <c r="C171" s="946"/>
      <c r="D171" s="946"/>
      <c r="E171" s="946"/>
      <c r="F171" s="946"/>
      <c r="G171" s="946"/>
      <c r="H171" s="946"/>
      <c r="I171" s="946"/>
      <c r="J171" s="946"/>
      <c r="K171" s="946"/>
      <c r="L171" s="946"/>
      <c r="M171" s="946"/>
      <c r="N171" s="946"/>
      <c r="O171" s="946"/>
      <c r="P171" s="946"/>
      <c r="Q171" s="946"/>
      <c r="R171" s="946"/>
      <c r="S171" s="946"/>
      <c r="T171" s="946"/>
    </row>
    <row r="172" spans="2:128" ht="16.5" customHeight="1">
      <c r="B172" s="948" t="s">
        <v>665</v>
      </c>
      <c r="C172" s="948"/>
      <c r="D172" s="948"/>
      <c r="E172" s="948"/>
      <c r="F172" s="948"/>
      <c r="G172" s="948"/>
      <c r="H172" s="948"/>
      <c r="I172" s="948"/>
      <c r="J172" s="948"/>
      <c r="K172" s="948"/>
      <c r="L172" s="948"/>
      <c r="M172" s="948"/>
      <c r="N172" s="948"/>
      <c r="O172" s="948"/>
      <c r="P172" s="948"/>
      <c r="Q172" s="948"/>
      <c r="R172" s="948"/>
      <c r="S172" s="948"/>
      <c r="T172" s="948"/>
    </row>
    <row r="173" spans="2:128" ht="16.5" customHeight="1" thickBot="1">
      <c r="B173" s="614"/>
      <c r="C173" s="614"/>
      <c r="D173" s="614"/>
      <c r="E173" s="614"/>
      <c r="F173" s="614"/>
      <c r="G173" s="610"/>
      <c r="H173" s="614"/>
      <c r="I173" s="706"/>
      <c r="L173" s="586"/>
      <c r="N173" s="616"/>
      <c r="Q173" s="616"/>
      <c r="S173" s="616"/>
      <c r="T173" s="616" t="s">
        <v>729</v>
      </c>
    </row>
    <row r="174" spans="2:128" ht="16.5" customHeight="1">
      <c r="B174" s="942" t="s">
        <v>742</v>
      </c>
      <c r="C174" s="653" t="s">
        <v>668</v>
      </c>
      <c r="D174" s="653" t="s">
        <v>669</v>
      </c>
      <c r="E174" s="653" t="s">
        <v>670</v>
      </c>
      <c r="F174" s="653" t="s">
        <v>671</v>
      </c>
      <c r="G174" s="653" t="s">
        <v>672</v>
      </c>
      <c r="H174" s="653" t="s">
        <v>673</v>
      </c>
      <c r="I174" s="653" t="s">
        <v>674</v>
      </c>
      <c r="J174" s="653" t="s">
        <v>675</v>
      </c>
      <c r="K174" s="587" t="s">
        <v>676</v>
      </c>
      <c r="L174" s="587" t="s">
        <v>677</v>
      </c>
      <c r="M174" s="587" t="s">
        <v>678</v>
      </c>
      <c r="N174" s="587" t="s">
        <v>679</v>
      </c>
      <c r="O174" s="587" t="s">
        <v>680</v>
      </c>
      <c r="P174" s="587" t="s">
        <v>681</v>
      </c>
      <c r="Q174" s="587" t="s">
        <v>682</v>
      </c>
      <c r="R174" s="587" t="s">
        <v>683</v>
      </c>
      <c r="S174" s="587" t="s">
        <v>684</v>
      </c>
      <c r="T174" s="588" t="s">
        <v>685</v>
      </c>
    </row>
    <row r="175" spans="2:128" ht="16.5" customHeight="1">
      <c r="B175" s="943"/>
      <c r="C175" s="654" t="s">
        <v>686</v>
      </c>
      <c r="D175" s="654" t="s">
        <v>626</v>
      </c>
      <c r="E175" s="654" t="s">
        <v>627</v>
      </c>
      <c r="F175" s="654" t="s">
        <v>628</v>
      </c>
      <c r="G175" s="654" t="s">
        <v>629</v>
      </c>
      <c r="H175" s="654" t="s">
        <v>630</v>
      </c>
      <c r="I175" s="654" t="s">
        <v>631</v>
      </c>
      <c r="J175" s="654" t="s">
        <v>314</v>
      </c>
      <c r="K175" s="589" t="s">
        <v>92</v>
      </c>
      <c r="L175" s="590" t="s">
        <v>93</v>
      </c>
      <c r="M175" s="590" t="s">
        <v>94</v>
      </c>
      <c r="N175" s="590" t="s">
        <v>95</v>
      </c>
      <c r="O175" s="590" t="s">
        <v>96</v>
      </c>
      <c r="P175" s="590" t="s">
        <v>97</v>
      </c>
      <c r="Q175" s="590" t="s">
        <v>98</v>
      </c>
      <c r="R175" s="590" t="s">
        <v>99</v>
      </c>
      <c r="S175" s="590" t="s">
        <v>100</v>
      </c>
      <c r="T175" s="591" t="s">
        <v>116</v>
      </c>
    </row>
    <row r="176" spans="2:128" s="674" customFormat="1" ht="16.5" customHeight="1">
      <c r="B176" s="663" t="s">
        <v>743</v>
      </c>
      <c r="C176" s="664">
        <v>441518.4863050417</v>
      </c>
      <c r="D176" s="664">
        <v>442048.9878753224</v>
      </c>
      <c r="E176" s="664">
        <v>459488.31467895547</v>
      </c>
      <c r="F176" s="664">
        <v>481004.31799072138</v>
      </c>
      <c r="G176" s="664">
        <v>497738.95818513352</v>
      </c>
      <c r="H176" s="664">
        <v>514485.63276113902</v>
      </c>
      <c r="I176" s="664">
        <v>532038.15500201739</v>
      </c>
      <c r="J176" s="664">
        <v>564516.89724162384</v>
      </c>
      <c r="K176" s="664">
        <v>590107.20076322649</v>
      </c>
      <c r="L176" s="664">
        <v>618529.14684109436</v>
      </c>
      <c r="M176" s="664">
        <v>639694.08038127352</v>
      </c>
      <c r="N176" s="664">
        <v>670279.35685763427</v>
      </c>
      <c r="O176" s="664">
        <v>697954.23325501289</v>
      </c>
      <c r="P176" s="664">
        <v>739754.35801057459</v>
      </c>
      <c r="Q176" s="664">
        <v>764335.69579875399</v>
      </c>
      <c r="R176" s="664">
        <v>768835.17573475721</v>
      </c>
      <c r="S176" s="664">
        <v>829617.29812078574</v>
      </c>
      <c r="T176" s="668">
        <v>881798.25312894548</v>
      </c>
    </row>
    <row r="177" spans="2:24" ht="16.5" customHeight="1">
      <c r="B177" s="667" t="s">
        <v>744</v>
      </c>
      <c r="C177" s="664">
        <v>390017.05288608384</v>
      </c>
      <c r="D177" s="664">
        <v>405388.52623879188</v>
      </c>
      <c r="E177" s="664">
        <v>421043.48662141076</v>
      </c>
      <c r="F177" s="664">
        <v>428451.75981065253</v>
      </c>
      <c r="G177" s="664">
        <v>446957.37245915312</v>
      </c>
      <c r="H177" s="664">
        <v>468921.35635212762</v>
      </c>
      <c r="I177" s="664">
        <v>485657.1672021898</v>
      </c>
      <c r="J177" s="664">
        <v>492848.81209862302</v>
      </c>
      <c r="K177" s="664">
        <v>522910.09784734115</v>
      </c>
      <c r="L177" s="664">
        <v>552676.48793338775</v>
      </c>
      <c r="M177" s="664">
        <v>563138.10289161827</v>
      </c>
      <c r="N177" s="664">
        <v>652645.57008637197</v>
      </c>
      <c r="O177" s="664">
        <v>662893.89884606947</v>
      </c>
      <c r="P177" s="664">
        <v>694874.71375343413</v>
      </c>
      <c r="Q177" s="664">
        <v>718331.14927848533</v>
      </c>
      <c r="R177" s="664">
        <v>713267.83263407403</v>
      </c>
      <c r="S177" s="664">
        <v>738406.68660683348</v>
      </c>
      <c r="T177" s="668">
        <v>763185.00986082584</v>
      </c>
    </row>
    <row r="178" spans="2:24" s="613" customFormat="1" ht="16.5" customHeight="1">
      <c r="B178" s="669" t="s">
        <v>745</v>
      </c>
      <c r="C178" s="600">
        <v>35785.035696843348</v>
      </c>
      <c r="D178" s="600">
        <v>38585.799269305411</v>
      </c>
      <c r="E178" s="600">
        <v>42651.972747584296</v>
      </c>
      <c r="F178" s="600">
        <v>46397.184948262169</v>
      </c>
      <c r="G178" s="600">
        <v>46972.546794585156</v>
      </c>
      <c r="H178" s="600">
        <v>47327.55654174299</v>
      </c>
      <c r="I178" s="600">
        <v>50719.167202189819</v>
      </c>
      <c r="J178" s="600">
        <v>52378</v>
      </c>
      <c r="K178" s="600">
        <v>57462</v>
      </c>
      <c r="L178" s="600">
        <v>58219.905727103302</v>
      </c>
      <c r="M178" s="600">
        <v>65852.413941243634</v>
      </c>
      <c r="N178" s="600">
        <v>76343.212503835777</v>
      </c>
      <c r="O178" s="600">
        <v>71195.668396598703</v>
      </c>
      <c r="P178" s="600">
        <v>78283.058175407816</v>
      </c>
      <c r="Q178" s="600">
        <v>84089.285187142115</v>
      </c>
      <c r="R178" s="600">
        <v>83736.503605815698</v>
      </c>
      <c r="S178" s="600">
        <v>92483.756815804838</v>
      </c>
      <c r="T178" s="670">
        <v>101187.56881367258</v>
      </c>
    </row>
    <row r="179" spans="2:24" ht="16.5" customHeight="1">
      <c r="B179" s="671" t="s">
        <v>746</v>
      </c>
      <c r="C179" s="672">
        <v>25376.197324224664</v>
      </c>
      <c r="D179" s="672">
        <v>27856.84594102102</v>
      </c>
      <c r="E179" s="672">
        <v>31374.966973611565</v>
      </c>
      <c r="F179" s="672">
        <v>33959.960191648963</v>
      </c>
      <c r="G179" s="672">
        <v>31007.581402372489</v>
      </c>
      <c r="H179" s="672">
        <v>30920</v>
      </c>
      <c r="I179" s="672">
        <v>33136</v>
      </c>
      <c r="J179" s="672">
        <v>35711</v>
      </c>
      <c r="K179" s="672">
        <v>37671</v>
      </c>
      <c r="L179" s="672">
        <v>37843</v>
      </c>
      <c r="M179" s="672">
        <v>43295.084420674706</v>
      </c>
      <c r="N179" s="672">
        <v>50890.71326640711</v>
      </c>
      <c r="O179" s="672">
        <v>47766.286612879529</v>
      </c>
      <c r="P179" s="672">
        <v>55073.99793791119</v>
      </c>
      <c r="Q179" s="672">
        <v>63763.162419162196</v>
      </c>
      <c r="R179" s="672">
        <v>62060.935640289834</v>
      </c>
      <c r="S179" s="672">
        <v>75749.819914691441</v>
      </c>
      <c r="T179" s="673">
        <v>85139.894885969392</v>
      </c>
    </row>
    <row r="180" spans="2:24" ht="16.5" customHeight="1">
      <c r="B180" s="671" t="s">
        <v>747</v>
      </c>
      <c r="C180" s="672">
        <v>10408.83837261868</v>
      </c>
      <c r="D180" s="672">
        <v>10728.953328284393</v>
      </c>
      <c r="E180" s="672">
        <v>11277.005773972729</v>
      </c>
      <c r="F180" s="672">
        <v>12437.224756613205</v>
      </c>
      <c r="G180" s="672">
        <v>15964.965392212665</v>
      </c>
      <c r="H180" s="672">
        <v>16407.556541742993</v>
      </c>
      <c r="I180" s="672">
        <v>17583.167202189819</v>
      </c>
      <c r="J180" s="672">
        <v>16667</v>
      </c>
      <c r="K180" s="672">
        <v>19791</v>
      </c>
      <c r="L180" s="707">
        <v>20376.905727103302</v>
      </c>
      <c r="M180" s="707">
        <v>22557.329520568936</v>
      </c>
      <c r="N180" s="707">
        <v>25452.499237428663</v>
      </c>
      <c r="O180" s="707">
        <v>23429.381783719178</v>
      </c>
      <c r="P180" s="707">
        <v>23209.060237496633</v>
      </c>
      <c r="Q180" s="707">
        <v>20326.122767979923</v>
      </c>
      <c r="R180" s="707">
        <v>21675.567965525868</v>
      </c>
      <c r="S180" s="707">
        <v>16733.936901113404</v>
      </c>
      <c r="T180" s="708">
        <v>16047.673927703196</v>
      </c>
    </row>
    <row r="181" spans="2:24" s="601" customFormat="1" ht="16.5" customHeight="1">
      <c r="B181" s="669" t="s">
        <v>748</v>
      </c>
      <c r="C181" s="600">
        <v>348989</v>
      </c>
      <c r="D181" s="600">
        <v>360947.3342716397</v>
      </c>
      <c r="E181" s="600">
        <v>371421.29482874414</v>
      </c>
      <c r="F181" s="600">
        <v>374056.51808785525</v>
      </c>
      <c r="G181" s="600">
        <v>392219.36341161927</v>
      </c>
      <c r="H181" s="600">
        <v>413217</v>
      </c>
      <c r="I181" s="600">
        <v>425419</v>
      </c>
      <c r="J181" s="600">
        <v>430763.4471318468</v>
      </c>
      <c r="K181" s="600">
        <v>455468</v>
      </c>
      <c r="L181" s="600">
        <v>482983.89638919843</v>
      </c>
      <c r="M181" s="600">
        <v>485249.38449715253</v>
      </c>
      <c r="N181" s="600">
        <v>563275.22454672493</v>
      </c>
      <c r="O181" s="600">
        <v>579370.25289877818</v>
      </c>
      <c r="P181" s="600">
        <v>603013.50453509716</v>
      </c>
      <c r="Q181" s="600">
        <v>620244.96310268412</v>
      </c>
      <c r="R181" s="600">
        <v>616421.69173770747</v>
      </c>
      <c r="S181" s="600">
        <v>631569.62675818207</v>
      </c>
      <c r="T181" s="670">
        <v>647430.64031645749</v>
      </c>
    </row>
    <row r="182" spans="2:24" ht="16.5" customHeight="1">
      <c r="B182" s="671" t="s">
        <v>749</v>
      </c>
      <c r="C182" s="672">
        <v>205903.50999999995</v>
      </c>
      <c r="D182" s="672">
        <v>211340.93502538072</v>
      </c>
      <c r="E182" s="672">
        <v>218227.24972222222</v>
      </c>
      <c r="F182" s="672">
        <v>221113.48319892469</v>
      </c>
      <c r="G182" s="672">
        <v>233091.91402714938</v>
      </c>
      <c r="H182" s="672">
        <v>248307</v>
      </c>
      <c r="I182" s="672">
        <v>250997</v>
      </c>
      <c r="J182" s="672">
        <v>251350.53145421666</v>
      </c>
      <c r="K182" s="672">
        <v>271145</v>
      </c>
      <c r="L182" s="707">
        <v>278892.69723000005</v>
      </c>
      <c r="M182" s="707">
        <v>275201.78215862042</v>
      </c>
      <c r="N182" s="707">
        <v>306399.25326875079</v>
      </c>
      <c r="O182" s="707">
        <v>315154.30685618077</v>
      </c>
      <c r="P182" s="707">
        <v>331516.84779942269</v>
      </c>
      <c r="Q182" s="707">
        <v>340990.54320211307</v>
      </c>
      <c r="R182" s="707">
        <v>338888.36992002337</v>
      </c>
      <c r="S182" s="707">
        <v>347216.20135887695</v>
      </c>
      <c r="T182" s="708">
        <v>355748.69227821956</v>
      </c>
      <c r="U182" s="709"/>
      <c r="V182" s="709"/>
      <c r="W182" s="709"/>
    </row>
    <row r="183" spans="2:24" ht="16.5" customHeight="1">
      <c r="B183" s="671" t="s">
        <v>750</v>
      </c>
      <c r="C183" s="672">
        <v>100159.84299999999</v>
      </c>
      <c r="D183" s="672">
        <v>105392.48970845394</v>
      </c>
      <c r="E183" s="672">
        <v>108647.8480462708</v>
      </c>
      <c r="F183" s="672">
        <v>108152.74820402153</v>
      </c>
      <c r="G183" s="672">
        <v>110002.29906290401</v>
      </c>
      <c r="H183" s="672">
        <v>113590</v>
      </c>
      <c r="I183" s="672">
        <v>122095</v>
      </c>
      <c r="J183" s="672">
        <v>125498.69704982008</v>
      </c>
      <c r="K183" s="672">
        <v>129201</v>
      </c>
      <c r="L183" s="707">
        <v>142196.01232293496</v>
      </c>
      <c r="M183" s="707">
        <v>143614.19494299064</v>
      </c>
      <c r="N183" s="707">
        <v>174712.93235303988</v>
      </c>
      <c r="O183" s="707">
        <v>179705.18034580615</v>
      </c>
      <c r="P183" s="707">
        <v>184571.08039031905</v>
      </c>
      <c r="Q183" s="707">
        <v>189845.02824142994</v>
      </c>
      <c r="R183" s="707">
        <v>188674.9987178437</v>
      </c>
      <c r="S183" s="707">
        <v>193311.49794510202</v>
      </c>
      <c r="T183" s="708">
        <v>198061.93470970885</v>
      </c>
      <c r="U183" s="709"/>
    </row>
    <row r="184" spans="2:24" ht="16.5" customHeight="1">
      <c r="B184" s="671" t="s">
        <v>751</v>
      </c>
      <c r="C184" s="672">
        <v>42925.647000000055</v>
      </c>
      <c r="D184" s="672">
        <v>44213.909537804982</v>
      </c>
      <c r="E184" s="672">
        <v>44546.197060251128</v>
      </c>
      <c r="F184" s="672">
        <v>44790.286684909035</v>
      </c>
      <c r="G184" s="672">
        <v>49125.150321565874</v>
      </c>
      <c r="H184" s="672">
        <v>51320</v>
      </c>
      <c r="I184" s="672">
        <v>52327</v>
      </c>
      <c r="J184" s="672">
        <v>53914.218627810085</v>
      </c>
      <c r="K184" s="672">
        <v>55122</v>
      </c>
      <c r="L184" s="707">
        <v>61895.18683626347</v>
      </c>
      <c r="M184" s="707">
        <v>66433.407395541421</v>
      </c>
      <c r="N184" s="707">
        <v>82163.038924934182</v>
      </c>
      <c r="O184" s="707">
        <v>84510.765696791219</v>
      </c>
      <c r="P184" s="707">
        <v>86925.576345355381</v>
      </c>
      <c r="Q184" s="707">
        <v>89409.391659140994</v>
      </c>
      <c r="R184" s="707">
        <v>88858.323099840374</v>
      </c>
      <c r="S184" s="707">
        <v>91041.927454203149</v>
      </c>
      <c r="T184" s="708">
        <v>93620.01332852905</v>
      </c>
      <c r="U184" s="709"/>
    </row>
    <row r="185" spans="2:24" s="601" customFormat="1" ht="16.5" customHeight="1">
      <c r="B185" s="669" t="s">
        <v>752</v>
      </c>
      <c r="C185" s="600">
        <v>5243.0171892404751</v>
      </c>
      <c r="D185" s="600">
        <v>5855.3926978467707</v>
      </c>
      <c r="E185" s="600">
        <v>6970.2190450823437</v>
      </c>
      <c r="F185" s="600">
        <v>7998.0567745350745</v>
      </c>
      <c r="G185" s="600">
        <v>7765.4622529487469</v>
      </c>
      <c r="H185" s="600">
        <v>8376.7998103846294</v>
      </c>
      <c r="I185" s="600">
        <v>9519</v>
      </c>
      <c r="J185" s="600">
        <v>9707.3649667761983</v>
      </c>
      <c r="K185" s="600">
        <v>9980.0978473411378</v>
      </c>
      <c r="L185" s="710">
        <v>11472.685817086061</v>
      </c>
      <c r="M185" s="710">
        <v>12036.304453222048</v>
      </c>
      <c r="N185" s="710">
        <v>13027.133035811286</v>
      </c>
      <c r="O185" s="710">
        <v>12327.977550692633</v>
      </c>
      <c r="P185" s="710">
        <v>13578.151042929156</v>
      </c>
      <c r="Q185" s="710">
        <v>13996.900988659092</v>
      </c>
      <c r="R185" s="710">
        <v>13109.637290550892</v>
      </c>
      <c r="S185" s="710">
        <v>14353.303032846494</v>
      </c>
      <c r="T185" s="711">
        <v>14566.800730695846</v>
      </c>
    </row>
    <row r="186" spans="2:24" s="613" customFormat="1" ht="16.5" customHeight="1">
      <c r="B186" s="712" t="s">
        <v>753</v>
      </c>
      <c r="C186" s="600">
        <v>364640.85556185915</v>
      </c>
      <c r="D186" s="600">
        <v>377531.68029777083</v>
      </c>
      <c r="E186" s="600">
        <v>389668.5196477992</v>
      </c>
      <c r="F186" s="600">
        <v>394491.79961900355</v>
      </c>
      <c r="G186" s="600">
        <v>415949.79105678067</v>
      </c>
      <c r="H186" s="600">
        <v>438001.35635212762</v>
      </c>
      <c r="I186" s="600">
        <v>452521.1672021898</v>
      </c>
      <c r="J186" s="600">
        <v>457137.81209862302</v>
      </c>
      <c r="K186" s="600">
        <v>485239.09784734115</v>
      </c>
      <c r="L186" s="600">
        <v>514833.48793338781</v>
      </c>
      <c r="M186" s="600">
        <v>519843.0184709435</v>
      </c>
      <c r="N186" s="600">
        <v>601754.85681996483</v>
      </c>
      <c r="O186" s="600">
        <v>615127.61223318998</v>
      </c>
      <c r="P186" s="600">
        <v>639800.71581552294</v>
      </c>
      <c r="Q186" s="600">
        <v>654567.98685932322</v>
      </c>
      <c r="R186" s="600">
        <v>651206.89699378423</v>
      </c>
      <c r="S186" s="600">
        <v>662656.86669214198</v>
      </c>
      <c r="T186" s="670">
        <v>678045.11497485649</v>
      </c>
    </row>
    <row r="187" spans="2:24" ht="16.5" customHeight="1">
      <c r="B187" s="713" t="s">
        <v>754</v>
      </c>
      <c r="C187" s="664">
        <v>98648.633418957892</v>
      </c>
      <c r="D187" s="664">
        <v>84808.486350484425</v>
      </c>
      <c r="E187" s="664">
        <v>90297.890902657353</v>
      </c>
      <c r="F187" s="664">
        <v>106047.61081137123</v>
      </c>
      <c r="G187" s="664">
        <v>116083.82899167509</v>
      </c>
      <c r="H187" s="664">
        <v>121233.47985884087</v>
      </c>
      <c r="I187" s="664">
        <v>127326.36901561896</v>
      </c>
      <c r="J187" s="664">
        <v>165035.30723612473</v>
      </c>
      <c r="K187" s="664">
        <v>179204.59939805014</v>
      </c>
      <c r="L187" s="664">
        <v>240919.45007715508</v>
      </c>
      <c r="M187" s="664">
        <v>241553.98899484143</v>
      </c>
      <c r="N187" s="664">
        <v>189272.88849132331</v>
      </c>
      <c r="O187" s="664">
        <v>233723.09936189299</v>
      </c>
      <c r="P187" s="664">
        <v>287075.14686463296</v>
      </c>
      <c r="Q187" s="664">
        <v>314079.56680496311</v>
      </c>
      <c r="R187" s="664">
        <v>347692.79870463756</v>
      </c>
      <c r="S187" s="664">
        <v>486442.95459613705</v>
      </c>
      <c r="T187" s="668">
        <v>582922.4927266062</v>
      </c>
    </row>
    <row r="188" spans="2:24" s="601" customFormat="1" ht="16.5" customHeight="1">
      <c r="B188" s="712" t="s">
        <v>755</v>
      </c>
      <c r="C188" s="600">
        <v>84750.550661104207</v>
      </c>
      <c r="D188" s="600">
        <v>84862.665095649994</v>
      </c>
      <c r="E188" s="600">
        <v>88069.465436434984</v>
      </c>
      <c r="F188" s="600">
        <v>90948.800046611577</v>
      </c>
      <c r="G188" s="600">
        <v>91426.699627181297</v>
      </c>
      <c r="H188" s="600">
        <v>101569.57120531355</v>
      </c>
      <c r="I188" s="600">
        <v>106940.39659458101</v>
      </c>
      <c r="J188" s="600">
        <v>108921.85989397399</v>
      </c>
      <c r="K188" s="600">
        <v>109459</v>
      </c>
      <c r="L188" s="600">
        <v>127646.84115241616</v>
      </c>
      <c r="M188" s="600">
        <v>126723.11210212987</v>
      </c>
      <c r="N188" s="600">
        <v>119764.62310165196</v>
      </c>
      <c r="O188" s="600">
        <v>139424.71909598922</v>
      </c>
      <c r="P188" s="600">
        <v>155309.8678395295</v>
      </c>
      <c r="Q188" s="600">
        <v>185706.47074630472</v>
      </c>
      <c r="R188" s="600">
        <v>162902.39668865415</v>
      </c>
      <c r="S188" s="600">
        <v>234960.98437198921</v>
      </c>
      <c r="T188" s="670">
        <v>271870.15838582959</v>
      </c>
      <c r="U188" s="714"/>
      <c r="V188" s="714"/>
      <c r="W188" s="714"/>
      <c r="X188" s="714"/>
    </row>
    <row r="189" spans="2:24" ht="16.5" customHeight="1">
      <c r="B189" s="715" t="s">
        <v>756</v>
      </c>
      <c r="C189" s="672">
        <v>18063.423465527849</v>
      </c>
      <c r="D189" s="672">
        <v>16464.175564783745</v>
      </c>
      <c r="E189" s="672">
        <v>13217.707880074167</v>
      </c>
      <c r="F189" s="672">
        <v>12457.729776063967</v>
      </c>
      <c r="G189" s="672">
        <v>13388.858157423349</v>
      </c>
      <c r="H189" s="672">
        <v>13121.488816175035</v>
      </c>
      <c r="I189" s="672">
        <v>17187.946185059536</v>
      </c>
      <c r="J189" s="672">
        <v>20138.446690443121</v>
      </c>
      <c r="K189" s="672">
        <v>22152</v>
      </c>
      <c r="L189" s="707">
        <v>24204.769662278359</v>
      </c>
      <c r="M189" s="707">
        <v>27621.644569662341</v>
      </c>
      <c r="N189" s="707">
        <v>27018.294510253174</v>
      </c>
      <c r="O189" s="707">
        <v>27444.87745523886</v>
      </c>
      <c r="P189" s="707">
        <v>31928.105889056464</v>
      </c>
      <c r="Q189" s="707">
        <v>34800.807746782579</v>
      </c>
      <c r="R189" s="707">
        <v>38454.855775740958</v>
      </c>
      <c r="S189" s="707">
        <v>40035.816437583169</v>
      </c>
      <c r="T189" s="708">
        <v>46010.689955190654</v>
      </c>
      <c r="U189" s="714"/>
      <c r="V189" s="714"/>
      <c r="W189" s="714"/>
    </row>
    <row r="190" spans="2:24" ht="16.5" customHeight="1">
      <c r="B190" s="715" t="s">
        <v>757</v>
      </c>
      <c r="C190" s="672">
        <v>66687.127195576351</v>
      </c>
      <c r="D190" s="672">
        <v>68398.489530866253</v>
      </c>
      <c r="E190" s="672">
        <v>74851.757556360812</v>
      </c>
      <c r="F190" s="672">
        <v>78491.070270547614</v>
      </c>
      <c r="G190" s="672">
        <v>78037.841469757943</v>
      </c>
      <c r="H190" s="672">
        <v>88448.082389138508</v>
      </c>
      <c r="I190" s="672">
        <v>89752.450409521465</v>
      </c>
      <c r="J190" s="672">
        <v>88783.413203530872</v>
      </c>
      <c r="K190" s="672">
        <v>87307</v>
      </c>
      <c r="L190" s="707">
        <v>103442.07149013781</v>
      </c>
      <c r="M190" s="707">
        <v>99101.467532467534</v>
      </c>
      <c r="N190" s="707">
        <v>92746.328591398778</v>
      </c>
      <c r="O190" s="707">
        <v>111979.84164075035</v>
      </c>
      <c r="P190" s="707">
        <v>123381.76195047304</v>
      </c>
      <c r="Q190" s="707">
        <v>150905.66299952214</v>
      </c>
      <c r="R190" s="707">
        <v>124447.54091291317</v>
      </c>
      <c r="S190" s="707">
        <v>194925.16793440605</v>
      </c>
      <c r="T190" s="708">
        <v>225859.46843063892</v>
      </c>
      <c r="U190" s="714"/>
      <c r="V190" s="714"/>
      <c r="W190" s="714"/>
    </row>
    <row r="191" spans="2:24" s="613" customFormat="1" ht="16.5" customHeight="1">
      <c r="B191" s="712" t="s">
        <v>758</v>
      </c>
      <c r="C191" s="600">
        <v>13898.082757853685</v>
      </c>
      <c r="D191" s="600">
        <v>-54.178745165569126</v>
      </c>
      <c r="E191" s="600">
        <v>2228.4254662223684</v>
      </c>
      <c r="F191" s="600">
        <v>15098.810764759648</v>
      </c>
      <c r="G191" s="600">
        <v>24657.129364493798</v>
      </c>
      <c r="H191" s="600">
        <v>19663.908653527324</v>
      </c>
      <c r="I191" s="600">
        <v>20385.97242103795</v>
      </c>
      <c r="J191" s="600">
        <v>56113.447342150743</v>
      </c>
      <c r="K191" s="600">
        <v>69745.599398050137</v>
      </c>
      <c r="L191" s="600">
        <v>113272.60892473892</v>
      </c>
      <c r="M191" s="600">
        <v>114830.87689271156</v>
      </c>
      <c r="N191" s="600">
        <v>69508.265389671345</v>
      </c>
      <c r="O191" s="600">
        <v>94298.380265903776</v>
      </c>
      <c r="P191" s="600">
        <v>131765.27902510349</v>
      </c>
      <c r="Q191" s="600">
        <v>128373.09605865838</v>
      </c>
      <c r="R191" s="600">
        <v>184790.40201598342</v>
      </c>
      <c r="S191" s="600">
        <v>251481.97022414784</v>
      </c>
      <c r="T191" s="670">
        <v>311052.33434077661</v>
      </c>
    </row>
    <row r="192" spans="2:24" ht="16.5" customHeight="1">
      <c r="B192" s="713" t="s">
        <v>759</v>
      </c>
      <c r="C192" s="664">
        <v>-47147.200000000026</v>
      </c>
      <c r="D192" s="664">
        <v>-48148.024713953899</v>
      </c>
      <c r="E192" s="664">
        <v>-51853.062845112639</v>
      </c>
      <c r="F192" s="664">
        <v>-53495.052631302373</v>
      </c>
      <c r="G192" s="664">
        <v>-65302.243265694691</v>
      </c>
      <c r="H192" s="664">
        <v>-75669.203449829482</v>
      </c>
      <c r="I192" s="664">
        <v>-80945.381215791364</v>
      </c>
      <c r="J192" s="664">
        <v>-93367.222093123914</v>
      </c>
      <c r="K192" s="664">
        <v>-112007.4964821648</v>
      </c>
      <c r="L192" s="664">
        <v>-175066.79116944846</v>
      </c>
      <c r="M192" s="664">
        <v>-164998.01150518618</v>
      </c>
      <c r="N192" s="664">
        <v>-171639.10172006101</v>
      </c>
      <c r="O192" s="664">
        <v>-198662.76495294957</v>
      </c>
      <c r="P192" s="664">
        <v>-242195.50260749253</v>
      </c>
      <c r="Q192" s="664">
        <v>-268075.02028469444</v>
      </c>
      <c r="R192" s="664">
        <v>-292125.45560395438</v>
      </c>
      <c r="S192" s="664">
        <v>-395232.34308218479</v>
      </c>
      <c r="T192" s="668">
        <v>-464309.24945848656</v>
      </c>
    </row>
    <row r="193" spans="2:21" s="613" customFormat="1" ht="16.5" customHeight="1">
      <c r="B193" s="669" t="s">
        <v>760</v>
      </c>
      <c r="C193" s="600">
        <v>146757.40000000002</v>
      </c>
      <c r="D193" s="600">
        <v>124659.86055947092</v>
      </c>
      <c r="E193" s="600">
        <v>124733.68664659679</v>
      </c>
      <c r="F193" s="600">
        <v>135322.56819012776</v>
      </c>
      <c r="G193" s="600">
        <v>144646.73964938635</v>
      </c>
      <c r="H193" s="600">
        <v>153987.20344982948</v>
      </c>
      <c r="I193" s="600">
        <v>158523.08631419501</v>
      </c>
      <c r="J193" s="600">
        <v>171508.87148218288</v>
      </c>
      <c r="K193" s="600">
        <v>193175.41125976408</v>
      </c>
      <c r="L193" s="600">
        <v>247762.28496331983</v>
      </c>
      <c r="M193" s="600">
        <v>236156.3331894177</v>
      </c>
      <c r="N193" s="600">
        <v>244161.24769926022</v>
      </c>
      <c r="O193" s="600">
        <v>278673.22695439775</v>
      </c>
      <c r="P193" s="600">
        <v>337219.27396262554</v>
      </c>
      <c r="Q193" s="600">
        <v>369549.13089104305</v>
      </c>
      <c r="R193" s="600">
        <v>379743.21806764859</v>
      </c>
      <c r="S193" s="600">
        <v>494854.27435190481</v>
      </c>
      <c r="T193" s="670">
        <v>568266.24938147934</v>
      </c>
      <c r="U193" s="716"/>
    </row>
    <row r="194" spans="2:21" ht="16.5" customHeight="1">
      <c r="B194" s="671" t="s">
        <v>761</v>
      </c>
      <c r="C194" s="672">
        <v>126238.00000000001</v>
      </c>
      <c r="D194" s="672">
        <v>106024.65319713434</v>
      </c>
      <c r="E194" s="672">
        <v>107451.96822730132</v>
      </c>
      <c r="F194" s="672">
        <v>113724.98674299711</v>
      </c>
      <c r="G194" s="672">
        <v>121307.2858489097</v>
      </c>
      <c r="H194" s="672">
        <v>128961.68922112088</v>
      </c>
      <c r="I194" s="672">
        <v>130747.30553344332</v>
      </c>
      <c r="J194" s="672">
        <v>137795.08952602808</v>
      </c>
      <c r="K194" s="672">
        <v>157472.38493880248</v>
      </c>
      <c r="L194" s="707">
        <v>209242.06604971079</v>
      </c>
      <c r="M194" s="707">
        <v>203779.59105628534</v>
      </c>
      <c r="N194" s="707">
        <v>216413.271387441</v>
      </c>
      <c r="O194" s="707">
        <v>240221.19519544003</v>
      </c>
      <c r="P194" s="707">
        <v>293335.61171825702</v>
      </c>
      <c r="Q194" s="707">
        <v>318653.56712097116</v>
      </c>
      <c r="R194" s="707">
        <v>325788.08690378297</v>
      </c>
      <c r="S194" s="707">
        <v>434584.57519059884</v>
      </c>
      <c r="T194" s="708">
        <v>503839.0709398461</v>
      </c>
      <c r="U194" s="717"/>
    </row>
    <row r="195" spans="2:21" s="674" customFormat="1" ht="16.5" customHeight="1">
      <c r="B195" s="671" t="s">
        <v>762</v>
      </c>
      <c r="C195" s="672">
        <v>20519.400000000001</v>
      </c>
      <c r="D195" s="672">
        <v>18635.20736233658</v>
      </c>
      <c r="E195" s="672">
        <v>17281.71841929547</v>
      </c>
      <c r="F195" s="672">
        <v>21597.581447130655</v>
      </c>
      <c r="G195" s="672">
        <v>23339.453800476655</v>
      </c>
      <c r="H195" s="672">
        <v>25025.514228708591</v>
      </c>
      <c r="I195" s="672">
        <v>27775.780780751698</v>
      </c>
      <c r="J195" s="672">
        <v>33713.781956154795</v>
      </c>
      <c r="K195" s="672">
        <v>35703.026320961595</v>
      </c>
      <c r="L195" s="707">
        <v>38520.218913609038</v>
      </c>
      <c r="M195" s="707">
        <v>32376.742133132368</v>
      </c>
      <c r="N195" s="707">
        <v>27747.976311819228</v>
      </c>
      <c r="O195" s="707">
        <v>38452.031758957695</v>
      </c>
      <c r="P195" s="707">
        <v>43883.662244368497</v>
      </c>
      <c r="Q195" s="707">
        <v>50895.563770071887</v>
      </c>
      <c r="R195" s="707">
        <v>53955.131163865597</v>
      </c>
      <c r="S195" s="707">
        <v>60269.699161305973</v>
      </c>
      <c r="T195" s="708">
        <v>64427.178441633216</v>
      </c>
      <c r="U195" s="717"/>
    </row>
    <row r="196" spans="2:21" s="613" customFormat="1" ht="16.5" customHeight="1">
      <c r="B196" s="669" t="s">
        <v>763</v>
      </c>
      <c r="C196" s="600">
        <v>99610.2</v>
      </c>
      <c r="D196" s="600">
        <v>76511.835845517024</v>
      </c>
      <c r="E196" s="600">
        <v>72880.623801484151</v>
      </c>
      <c r="F196" s="600">
        <v>81827.515558825384</v>
      </c>
      <c r="G196" s="600">
        <v>79344.496383691658</v>
      </c>
      <c r="H196" s="600">
        <v>78318</v>
      </c>
      <c r="I196" s="600">
        <v>77577.705098403647</v>
      </c>
      <c r="J196" s="600">
        <v>78141.649389058963</v>
      </c>
      <c r="K196" s="600">
        <v>81167.914777599275</v>
      </c>
      <c r="L196" s="600">
        <v>72695.49379387137</v>
      </c>
      <c r="M196" s="600">
        <v>71158.321684231516</v>
      </c>
      <c r="N196" s="600">
        <v>72522.145979199209</v>
      </c>
      <c r="O196" s="600">
        <v>80010.462001448177</v>
      </c>
      <c r="P196" s="600">
        <v>95023.771355133009</v>
      </c>
      <c r="Q196" s="600">
        <v>101474.11060634861</v>
      </c>
      <c r="R196" s="600">
        <v>87617.762463694206</v>
      </c>
      <c r="S196" s="600">
        <v>99621.931269720022</v>
      </c>
      <c r="T196" s="670">
        <v>103956.99992299281</v>
      </c>
    </row>
    <row r="197" spans="2:21" ht="16.5" customHeight="1">
      <c r="B197" s="671" t="s">
        <v>761</v>
      </c>
      <c r="C197" s="672">
        <v>69788.5</v>
      </c>
      <c r="D197" s="672">
        <v>54440.194937012435</v>
      </c>
      <c r="E197" s="672">
        <v>47871.255552564922</v>
      </c>
      <c r="F197" s="672">
        <v>50468.869871387273</v>
      </c>
      <c r="G197" s="672">
        <v>55343.150836806992</v>
      </c>
      <c r="H197" s="672">
        <v>54748</v>
      </c>
      <c r="I197" s="672">
        <v>50980.726836968504</v>
      </c>
      <c r="J197" s="672">
        <v>46470.147633314322</v>
      </c>
      <c r="K197" s="672">
        <v>46230.507571681184</v>
      </c>
      <c r="L197" s="707">
        <v>38489.236843522238</v>
      </c>
      <c r="M197" s="707">
        <v>38476.812048636988</v>
      </c>
      <c r="N197" s="707">
        <v>38083.087266548966</v>
      </c>
      <c r="O197" s="707">
        <v>38228.83235975432</v>
      </c>
      <c r="P197" s="707">
        <v>42343.831437535264</v>
      </c>
      <c r="Q197" s="707">
        <v>39028.174840244414</v>
      </c>
      <c r="R197" s="707">
        <v>27983.436607301512</v>
      </c>
      <c r="S197" s="707">
        <v>29291.366329022661</v>
      </c>
      <c r="T197" s="708">
        <v>31194.733874962116</v>
      </c>
    </row>
    <row r="198" spans="2:21" ht="16.5" customHeight="1" thickBot="1">
      <c r="B198" s="695" t="s">
        <v>762</v>
      </c>
      <c r="C198" s="696">
        <v>29821.699999999997</v>
      </c>
      <c r="D198" s="696">
        <v>22071.640908504589</v>
      </c>
      <c r="E198" s="696">
        <v>25009.368248919225</v>
      </c>
      <c r="F198" s="696">
        <v>31358.645687438115</v>
      </c>
      <c r="G198" s="696">
        <v>24001.345546884666</v>
      </c>
      <c r="H198" s="696">
        <v>23570</v>
      </c>
      <c r="I198" s="696">
        <v>26596.978261435146</v>
      </c>
      <c r="J198" s="696">
        <v>31671.501755744641</v>
      </c>
      <c r="K198" s="696">
        <v>34937.407205918083</v>
      </c>
      <c r="L198" s="718">
        <v>34206.25695034914</v>
      </c>
      <c r="M198" s="718">
        <v>32681.509635594524</v>
      </c>
      <c r="N198" s="718">
        <v>34439.058712650236</v>
      </c>
      <c r="O198" s="718">
        <v>41781.629641693857</v>
      </c>
      <c r="P198" s="718">
        <v>52679.939917597752</v>
      </c>
      <c r="Q198" s="718">
        <v>62445.935766104187</v>
      </c>
      <c r="R198" s="718">
        <v>59634.325856392687</v>
      </c>
      <c r="S198" s="718">
        <v>70330.564940697353</v>
      </c>
      <c r="T198" s="719">
        <v>72762.266048030695</v>
      </c>
    </row>
    <row r="199" spans="2:21" ht="16.5" customHeight="1">
      <c r="B199" s="700" t="s">
        <v>764</v>
      </c>
      <c r="N199" s="612"/>
      <c r="O199" s="612"/>
      <c r="Q199" s="612"/>
      <c r="T199" s="720">
        <v>43215</v>
      </c>
    </row>
    <row r="200" spans="2:21" ht="16.5" customHeight="1">
      <c r="B200" s="609" t="s">
        <v>724</v>
      </c>
      <c r="C200" s="721"/>
      <c r="D200" s="721"/>
      <c r="E200" s="721"/>
      <c r="F200" s="721"/>
      <c r="G200" s="721"/>
      <c r="H200" s="721"/>
      <c r="I200" s="721">
        <v>18308.093060785366</v>
      </c>
      <c r="J200" s="721">
        <v>22758.635662781046</v>
      </c>
      <c r="K200" s="721"/>
      <c r="L200" s="721"/>
      <c r="M200" s="721"/>
      <c r="N200" s="721"/>
      <c r="O200" s="721"/>
      <c r="P200" s="721"/>
      <c r="Q200" s="721"/>
      <c r="R200" s="721"/>
      <c r="S200" s="721"/>
      <c r="T200" s="722"/>
    </row>
    <row r="201" spans="2:21" ht="16.5" customHeight="1">
      <c r="B201" s="609" t="s">
        <v>726</v>
      </c>
      <c r="C201" s="721"/>
      <c r="D201" s="721"/>
      <c r="E201" s="721"/>
      <c r="F201" s="721"/>
      <c r="G201" s="721"/>
      <c r="H201" s="721"/>
      <c r="I201" s="721">
        <v>95601.661585336813</v>
      </c>
      <c r="J201" s="721">
        <v>100334.91584811216</v>
      </c>
      <c r="K201" s="723">
        <v>101586.65240405823</v>
      </c>
      <c r="L201" s="721"/>
      <c r="M201" s="721"/>
      <c r="N201" s="721"/>
      <c r="O201" s="721"/>
      <c r="P201" s="721"/>
      <c r="Q201" s="721"/>
      <c r="R201" s="721"/>
      <c r="S201" s="721"/>
      <c r="T201" s="722"/>
    </row>
    <row r="202" spans="2:21" ht="16.5" customHeight="1">
      <c r="B202" s="946" t="s">
        <v>766</v>
      </c>
      <c r="C202" s="946"/>
      <c r="D202" s="946"/>
      <c r="E202" s="946"/>
      <c r="F202" s="946"/>
      <c r="G202" s="946"/>
      <c r="H202" s="946"/>
      <c r="I202" s="946"/>
      <c r="J202" s="946"/>
      <c r="K202" s="946"/>
      <c r="L202" s="946"/>
      <c r="M202" s="946"/>
      <c r="N202" s="946"/>
      <c r="O202" s="946"/>
      <c r="P202" s="946"/>
      <c r="Q202" s="946"/>
      <c r="R202" s="946"/>
      <c r="S202" s="946"/>
      <c r="T202" s="946"/>
    </row>
    <row r="203" spans="2:21" ht="16.5" customHeight="1">
      <c r="B203" s="948" t="s">
        <v>728</v>
      </c>
      <c r="C203" s="948"/>
      <c r="D203" s="948"/>
      <c r="E203" s="948"/>
      <c r="F203" s="948"/>
      <c r="G203" s="948"/>
      <c r="H203" s="948"/>
      <c r="I203" s="948"/>
      <c r="J203" s="948"/>
      <c r="K203" s="948"/>
      <c r="L203" s="948"/>
      <c r="M203" s="948"/>
      <c r="N203" s="948"/>
      <c r="O203" s="948"/>
      <c r="P203" s="948"/>
      <c r="Q203" s="948"/>
      <c r="R203" s="948"/>
      <c r="S203" s="948"/>
      <c r="T203" s="948"/>
    </row>
    <row r="204" spans="2:21" ht="16.5" customHeight="1" thickBot="1">
      <c r="B204" s="614"/>
      <c r="C204" s="610"/>
      <c r="E204" s="614"/>
      <c r="F204" s="614"/>
      <c r="G204" s="610"/>
      <c r="H204" s="614"/>
      <c r="L204" s="586"/>
      <c r="N204" s="616"/>
      <c r="Q204" s="616"/>
      <c r="T204" s="616" t="s">
        <v>729</v>
      </c>
    </row>
    <row r="205" spans="2:21" ht="16.5" customHeight="1">
      <c r="B205" s="942" t="s">
        <v>742</v>
      </c>
      <c r="C205" s="587" t="s">
        <v>668</v>
      </c>
      <c r="D205" s="587" t="s">
        <v>669</v>
      </c>
      <c r="E205" s="587" t="s">
        <v>670</v>
      </c>
      <c r="F205" s="587" t="s">
        <v>671</v>
      </c>
      <c r="G205" s="587" t="s">
        <v>672</v>
      </c>
      <c r="H205" s="587" t="s">
        <v>673</v>
      </c>
      <c r="I205" s="587" t="s">
        <v>674</v>
      </c>
      <c r="J205" s="587" t="s">
        <v>675</v>
      </c>
      <c r="K205" s="587" t="s">
        <v>676</v>
      </c>
      <c r="L205" s="587" t="s">
        <v>677</v>
      </c>
      <c r="M205" s="587" t="s">
        <v>678</v>
      </c>
      <c r="N205" s="587" t="s">
        <v>679</v>
      </c>
      <c r="O205" s="587" t="s">
        <v>680</v>
      </c>
      <c r="P205" s="587" t="s">
        <v>681</v>
      </c>
      <c r="Q205" s="587" t="s">
        <v>682</v>
      </c>
      <c r="R205" s="587" t="s">
        <v>683</v>
      </c>
      <c r="S205" s="587" t="s">
        <v>684</v>
      </c>
      <c r="T205" s="588" t="s">
        <v>685</v>
      </c>
    </row>
    <row r="206" spans="2:21" ht="16.5" customHeight="1">
      <c r="B206" s="943"/>
      <c r="C206" s="589" t="s">
        <v>686</v>
      </c>
      <c r="D206" s="589" t="s">
        <v>626</v>
      </c>
      <c r="E206" s="589" t="s">
        <v>627</v>
      </c>
      <c r="F206" s="589" t="s">
        <v>628</v>
      </c>
      <c r="G206" s="589" t="s">
        <v>629</v>
      </c>
      <c r="H206" s="589" t="s">
        <v>630</v>
      </c>
      <c r="I206" s="589" t="s">
        <v>631</v>
      </c>
      <c r="J206" s="589" t="s">
        <v>314</v>
      </c>
      <c r="K206" s="589" t="s">
        <v>92</v>
      </c>
      <c r="L206" s="590" t="s">
        <v>93</v>
      </c>
      <c r="M206" s="590" t="s">
        <v>94</v>
      </c>
      <c r="N206" s="590" t="s">
        <v>95</v>
      </c>
      <c r="O206" s="590" t="s">
        <v>96</v>
      </c>
      <c r="P206" s="590" t="s">
        <v>97</v>
      </c>
      <c r="Q206" s="590" t="s">
        <v>98</v>
      </c>
      <c r="R206" s="590" t="s">
        <v>99</v>
      </c>
      <c r="S206" s="590" t="s">
        <v>100</v>
      </c>
      <c r="T206" s="591" t="s">
        <v>116</v>
      </c>
    </row>
    <row r="207" spans="2:21" ht="16.5" customHeight="1">
      <c r="B207" s="724" t="s">
        <v>723</v>
      </c>
      <c r="C207" s="725">
        <v>441518.54562668502</v>
      </c>
      <c r="D207" s="725">
        <v>459442.55104879028</v>
      </c>
      <c r="E207" s="725">
        <v>492230.77906186244</v>
      </c>
      <c r="F207" s="725">
        <v>536749.054896191</v>
      </c>
      <c r="G207" s="725">
        <v>589411.67320720293</v>
      </c>
      <c r="H207" s="725">
        <v>654084.12841433403</v>
      </c>
      <c r="I207" s="725">
        <v>727826.96656927792</v>
      </c>
      <c r="J207" s="725">
        <v>815658.20103257697</v>
      </c>
      <c r="K207" s="725">
        <v>988271.52694157092</v>
      </c>
      <c r="L207" s="725">
        <v>1192773.5738653811</v>
      </c>
      <c r="M207" s="725">
        <v>1366954.0672136724</v>
      </c>
      <c r="N207" s="725">
        <v>1527343.5655751596</v>
      </c>
      <c r="O207" s="725">
        <v>1695011.1042007003</v>
      </c>
      <c r="P207" s="725">
        <v>1964539.5767162906</v>
      </c>
      <c r="Q207" s="725">
        <v>2130149.574364204</v>
      </c>
      <c r="R207" s="725">
        <v>2253163.1013304256</v>
      </c>
      <c r="S207" s="725">
        <v>2642595.3486882928</v>
      </c>
      <c r="T207" s="726">
        <v>3007246.216164554</v>
      </c>
    </row>
    <row r="208" spans="2:21" ht="16.5" customHeight="1">
      <c r="B208" s="663" t="s">
        <v>767</v>
      </c>
      <c r="C208" s="682">
        <v>198833.52760471092</v>
      </c>
      <c r="D208" s="682">
        <v>206044.04528018259</v>
      </c>
      <c r="E208" s="682">
        <v>217727.14644319061</v>
      </c>
      <c r="F208" s="682">
        <v>232077.65872756945</v>
      </c>
      <c r="G208" s="682">
        <v>248892.00000000006</v>
      </c>
      <c r="H208" s="682">
        <v>262889</v>
      </c>
      <c r="I208" s="664">
        <v>285168.37604057434</v>
      </c>
      <c r="J208" s="664">
        <v>317195.31135363161</v>
      </c>
      <c r="K208" s="664">
        <v>365838.68</v>
      </c>
      <c r="L208" s="664">
        <v>428762.93300000002</v>
      </c>
      <c r="M208" s="664">
        <v>505940</v>
      </c>
      <c r="N208" s="664">
        <v>644522.46354403999</v>
      </c>
      <c r="O208" s="664">
        <v>704059.7195192643</v>
      </c>
      <c r="P208" s="664">
        <v>800586.0789500064</v>
      </c>
      <c r="Q208" s="664">
        <v>867723.83597617398</v>
      </c>
      <c r="R208" s="664">
        <v>917887.14096547675</v>
      </c>
      <c r="S208" s="664">
        <v>1050579.2166148517</v>
      </c>
      <c r="T208" s="668">
        <v>1141580.2254552168</v>
      </c>
      <c r="U208" s="727"/>
    </row>
    <row r="209" spans="2:20" ht="16.5" customHeight="1">
      <c r="B209" s="663" t="s">
        <v>768</v>
      </c>
      <c r="C209" s="682">
        <v>28150.335260994045</v>
      </c>
      <c r="D209" s="682">
        <v>29118.173576513607</v>
      </c>
      <c r="E209" s="682">
        <v>31984.959681370005</v>
      </c>
      <c r="F209" s="682">
        <v>36134.793187999996</v>
      </c>
      <c r="G209" s="682">
        <v>41043</v>
      </c>
      <c r="H209" s="682">
        <v>43286</v>
      </c>
      <c r="I209" s="682">
        <v>52329</v>
      </c>
      <c r="J209" s="682">
        <v>60838.235156552131</v>
      </c>
      <c r="K209" s="682">
        <v>79455.762525560989</v>
      </c>
      <c r="L209" s="682">
        <v>110219.90047455001</v>
      </c>
      <c r="M209" s="682">
        <v>119145.26703515128</v>
      </c>
      <c r="N209" s="682">
        <v>140702.69961763188</v>
      </c>
      <c r="O209" s="682">
        <v>170899.99957745755</v>
      </c>
      <c r="P209" s="682">
        <v>207095.40259465988</v>
      </c>
      <c r="Q209" s="682">
        <v>232507.39910362352</v>
      </c>
      <c r="R209" s="682">
        <v>261012.2624409952</v>
      </c>
      <c r="S209" s="682">
        <v>336463.02366996568</v>
      </c>
      <c r="T209" s="683">
        <v>411612.20812988502</v>
      </c>
    </row>
    <row r="210" spans="2:20" ht="16.5" customHeight="1">
      <c r="B210" s="728" t="s">
        <v>769</v>
      </c>
      <c r="C210" s="687">
        <v>60</v>
      </c>
      <c r="D210" s="687">
        <v>72</v>
      </c>
      <c r="E210" s="687">
        <v>79</v>
      </c>
      <c r="F210" s="687">
        <v>85</v>
      </c>
      <c r="G210" s="687">
        <v>116</v>
      </c>
      <c r="H210" s="687">
        <v>320</v>
      </c>
      <c r="I210" s="687">
        <v>361</v>
      </c>
      <c r="J210" s="672">
        <v>436.81</v>
      </c>
      <c r="K210" s="672">
        <v>712.00029999999992</v>
      </c>
      <c r="L210" s="672">
        <v>861.52</v>
      </c>
      <c r="M210" s="672">
        <v>673.46982582129328</v>
      </c>
      <c r="N210" s="672">
        <v>840.80430954348321</v>
      </c>
      <c r="O210" s="672">
        <v>1110.3173826722584</v>
      </c>
      <c r="P210" s="672">
        <v>1293.8528460279827</v>
      </c>
      <c r="Q210" s="672">
        <v>1447.0450229976959</v>
      </c>
      <c r="R210" s="672">
        <v>1409.4218523997558</v>
      </c>
      <c r="S210" s="672">
        <v>1453.1921872677917</v>
      </c>
      <c r="T210" s="673">
        <v>5304.9057654737871</v>
      </c>
    </row>
    <row r="211" spans="2:20" s="684" customFormat="1" ht="16.5" customHeight="1">
      <c r="B211" s="728" t="s">
        <v>722</v>
      </c>
      <c r="C211" s="687">
        <v>28090.335260994045</v>
      </c>
      <c r="D211" s="687">
        <v>29046.173576513607</v>
      </c>
      <c r="E211" s="687">
        <v>31905.959681370005</v>
      </c>
      <c r="F211" s="687">
        <v>36049.793187999996</v>
      </c>
      <c r="G211" s="687">
        <v>40927</v>
      </c>
      <c r="H211" s="687">
        <v>42966</v>
      </c>
      <c r="I211" s="687">
        <v>51968</v>
      </c>
      <c r="J211" s="687">
        <v>60401.425156552134</v>
      </c>
      <c r="K211" s="687">
        <v>78743.762225560989</v>
      </c>
      <c r="L211" s="687">
        <v>109358.38047455001</v>
      </c>
      <c r="M211" s="687">
        <v>118471.79720932999</v>
      </c>
      <c r="N211" s="687">
        <v>139861.89530808839</v>
      </c>
      <c r="O211" s="687">
        <v>169789.6821947853</v>
      </c>
      <c r="P211" s="687">
        <v>205801.54974863189</v>
      </c>
      <c r="Q211" s="687">
        <v>231060.35408062584</v>
      </c>
      <c r="R211" s="687">
        <v>259602.84058859543</v>
      </c>
      <c r="S211" s="687">
        <v>335009.83148269792</v>
      </c>
      <c r="T211" s="688">
        <v>406307.30236441124</v>
      </c>
    </row>
    <row r="212" spans="2:20" s="685" customFormat="1" ht="16.5" customHeight="1">
      <c r="B212" s="663" t="s">
        <v>770</v>
      </c>
      <c r="C212" s="682">
        <v>214534.68276098007</v>
      </c>
      <c r="D212" s="682">
        <v>224280.33219209409</v>
      </c>
      <c r="E212" s="682">
        <v>242518.67293730186</v>
      </c>
      <c r="F212" s="682">
        <v>268536.60298062157</v>
      </c>
      <c r="G212" s="682">
        <v>299476.67320720287</v>
      </c>
      <c r="H212" s="682">
        <v>347909.12841433403</v>
      </c>
      <c r="I212" s="682">
        <v>390329.59052870359</v>
      </c>
      <c r="J212" s="682">
        <v>437624.65452239325</v>
      </c>
      <c r="K212" s="682">
        <v>542977.08441600995</v>
      </c>
      <c r="L212" s="682">
        <v>653790.74039083114</v>
      </c>
      <c r="M212" s="682">
        <v>741868.8001785212</v>
      </c>
      <c r="N212" s="682">
        <v>742118.40241348778</v>
      </c>
      <c r="O212" s="682">
        <v>820051.38510397845</v>
      </c>
      <c r="P212" s="682">
        <v>956858.09517162433</v>
      </c>
      <c r="Q212" s="682">
        <v>1029918.3392844063</v>
      </c>
      <c r="R212" s="682">
        <v>1074263.6979239536</v>
      </c>
      <c r="S212" s="682">
        <v>1255553.1084034755</v>
      </c>
      <c r="T212" s="683">
        <v>1454053.7825794523</v>
      </c>
    </row>
    <row r="213" spans="2:20" s="685" customFormat="1" ht="16.5" customHeight="1">
      <c r="B213" s="728" t="s">
        <v>771</v>
      </c>
      <c r="C213" s="687">
        <v>1701</v>
      </c>
      <c r="D213" s="687">
        <v>-604.9</v>
      </c>
      <c r="E213" s="687">
        <v>-675.7</v>
      </c>
      <c r="F213" s="687">
        <v>-1683.9</v>
      </c>
      <c r="G213" s="687">
        <v>1636.5</v>
      </c>
      <c r="H213" s="687">
        <v>4955.5</v>
      </c>
      <c r="I213" s="672">
        <v>7431.8</v>
      </c>
      <c r="J213" s="672">
        <v>7946.8</v>
      </c>
      <c r="K213" s="672">
        <v>11749.5</v>
      </c>
      <c r="L213" s="687">
        <v>9117.4</v>
      </c>
      <c r="M213" s="687">
        <v>7549.4</v>
      </c>
      <c r="N213" s="687">
        <v>12291.4</v>
      </c>
      <c r="O213" s="687">
        <v>13078.84</v>
      </c>
      <c r="P213" s="687">
        <v>32751.700000000004</v>
      </c>
      <c r="Q213" s="687">
        <v>34242.5</v>
      </c>
      <c r="R213" s="687">
        <v>34004.302274304122</v>
      </c>
      <c r="S213" s="687">
        <v>30995.07234588014</v>
      </c>
      <c r="T213" s="688">
        <v>24184.038147603445</v>
      </c>
    </row>
    <row r="214" spans="2:20" s="685" customFormat="1" ht="16.5" customHeight="1">
      <c r="B214" s="663" t="s">
        <v>772</v>
      </c>
      <c r="C214" s="682">
        <v>443219.54562668502</v>
      </c>
      <c r="D214" s="682">
        <v>458837.65104879026</v>
      </c>
      <c r="E214" s="682">
        <v>491555.07906186243</v>
      </c>
      <c r="F214" s="682">
        <v>535065.15489619097</v>
      </c>
      <c r="G214" s="682">
        <v>591048.17320720293</v>
      </c>
      <c r="H214" s="682">
        <v>659039.62841433403</v>
      </c>
      <c r="I214" s="682">
        <v>735258.76656927797</v>
      </c>
      <c r="J214" s="682">
        <v>823605.00103257701</v>
      </c>
      <c r="K214" s="682">
        <v>1000021.0269415709</v>
      </c>
      <c r="L214" s="682">
        <v>1201890.973865381</v>
      </c>
      <c r="M214" s="682">
        <v>1374503.4672136724</v>
      </c>
      <c r="N214" s="682">
        <v>1539634.9655751595</v>
      </c>
      <c r="O214" s="682">
        <v>1708089.9442007004</v>
      </c>
      <c r="P214" s="682">
        <v>1997291.2767162905</v>
      </c>
      <c r="Q214" s="682">
        <v>2164392.074364204</v>
      </c>
      <c r="R214" s="682">
        <v>2287167.4036047296</v>
      </c>
      <c r="S214" s="682">
        <v>2673590.4210341731</v>
      </c>
      <c r="T214" s="683">
        <v>3031430.2543121576</v>
      </c>
    </row>
    <row r="215" spans="2:20" s="684" customFormat="1" ht="16.5" customHeight="1">
      <c r="B215" s="728" t="s">
        <v>773</v>
      </c>
      <c r="C215" s="687">
        <v>65595</v>
      </c>
      <c r="D215" s="687">
        <v>68186.100000000006</v>
      </c>
      <c r="E215" s="687">
        <v>75533</v>
      </c>
      <c r="F215" s="687">
        <v>84888.6</v>
      </c>
      <c r="G215" s="687">
        <v>97704.4</v>
      </c>
      <c r="H215" s="687">
        <v>126145.7</v>
      </c>
      <c r="I215" s="672">
        <v>128992</v>
      </c>
      <c r="J215" s="672">
        <v>182816.5</v>
      </c>
      <c r="K215" s="672">
        <v>249486.8</v>
      </c>
      <c r="L215" s="687">
        <v>282647.69999999995</v>
      </c>
      <c r="M215" s="687">
        <v>307858.7</v>
      </c>
      <c r="N215" s="687">
        <v>422772.10000000003</v>
      </c>
      <c r="O215" s="687">
        <v>497700.60000000003</v>
      </c>
      <c r="P215" s="687">
        <v>631500.30000000005</v>
      </c>
      <c r="Q215" s="687">
        <v>709956.5</v>
      </c>
      <c r="R215" s="687">
        <v>778186.80143058253</v>
      </c>
      <c r="S215" s="687">
        <v>851801.25638198573</v>
      </c>
      <c r="T215" s="688">
        <v>845838.6475873118</v>
      </c>
    </row>
    <row r="216" spans="2:20" s="685" customFormat="1" ht="16.5" customHeight="1">
      <c r="B216" s="663" t="s">
        <v>774</v>
      </c>
      <c r="C216" s="682">
        <v>508814.54562668502</v>
      </c>
      <c r="D216" s="682">
        <v>527023.75104879029</v>
      </c>
      <c r="E216" s="682">
        <v>567088.07906186243</v>
      </c>
      <c r="F216" s="682">
        <v>619953.75489619095</v>
      </c>
      <c r="G216" s="682">
        <v>688752.57320720295</v>
      </c>
      <c r="H216" s="682">
        <v>785185.32841433398</v>
      </c>
      <c r="I216" s="682">
        <v>864250.76656927797</v>
      </c>
      <c r="J216" s="682">
        <v>1006421.501032577</v>
      </c>
      <c r="K216" s="682">
        <v>1249507.826941571</v>
      </c>
      <c r="L216" s="682">
        <v>1484538.6738653809</v>
      </c>
      <c r="M216" s="682">
        <v>1682362.1672136723</v>
      </c>
      <c r="N216" s="682">
        <v>1962407.0655751596</v>
      </c>
      <c r="O216" s="682">
        <v>2205790.5442007002</v>
      </c>
      <c r="P216" s="682">
        <v>2628791.5767162908</v>
      </c>
      <c r="Q216" s="682">
        <v>2874348.574364204</v>
      </c>
      <c r="R216" s="682">
        <v>3065354.2050353121</v>
      </c>
      <c r="S216" s="682">
        <v>3525391.6774161588</v>
      </c>
      <c r="T216" s="683">
        <v>3877268.9018994696</v>
      </c>
    </row>
    <row r="217" spans="2:20" s="685" customFormat="1" ht="16.5" customHeight="1">
      <c r="B217" s="728" t="s">
        <v>744</v>
      </c>
      <c r="C217" s="687">
        <v>390017.05288608384</v>
      </c>
      <c r="D217" s="687">
        <v>415843.19196715218</v>
      </c>
      <c r="E217" s="687">
        <v>450090.19179266662</v>
      </c>
      <c r="F217" s="687">
        <v>473685.24172279722</v>
      </c>
      <c r="G217" s="687">
        <v>521301.23195749189</v>
      </c>
      <c r="H217" s="687">
        <v>595327.18985009158</v>
      </c>
      <c r="I217" s="687">
        <v>656374.41867954517</v>
      </c>
      <c r="J217" s="687">
        <v>735469.87843071751</v>
      </c>
      <c r="K217" s="687">
        <v>895041.72357242648</v>
      </c>
      <c r="L217" s="687">
        <v>1056184.5580281159</v>
      </c>
      <c r="M217" s="687">
        <v>1176030.3245902651</v>
      </c>
      <c r="N217" s="687">
        <v>1359538.8167405275</v>
      </c>
      <c r="O217" s="687">
        <v>1516128.9438919441</v>
      </c>
      <c r="P217" s="687">
        <v>1730312.2219384799</v>
      </c>
      <c r="Q217" s="687">
        <v>1934046.224176697</v>
      </c>
      <c r="R217" s="687">
        <v>2161519.2762279022</v>
      </c>
      <c r="S217" s="687">
        <v>2326850.7620066418</v>
      </c>
      <c r="T217" s="688">
        <v>2555904.4109923774</v>
      </c>
    </row>
    <row r="218" spans="2:20" s="685" customFormat="1" ht="16.5" customHeight="1">
      <c r="B218" s="663" t="s">
        <v>775</v>
      </c>
      <c r="C218" s="682">
        <v>51501.492740601185</v>
      </c>
      <c r="D218" s="682">
        <v>43599.359081638104</v>
      </c>
      <c r="E218" s="682">
        <v>42140.587269195821</v>
      </c>
      <c r="F218" s="682">
        <v>63063.813173393777</v>
      </c>
      <c r="G218" s="682">
        <v>68110.441249711032</v>
      </c>
      <c r="H218" s="682">
        <v>58756.938564242446</v>
      </c>
      <c r="I218" s="682">
        <v>71452.547889732756</v>
      </c>
      <c r="J218" s="682">
        <v>80188.322601859458</v>
      </c>
      <c r="K218" s="682">
        <v>93229.803369144443</v>
      </c>
      <c r="L218" s="682">
        <v>136589.01583726518</v>
      </c>
      <c r="M218" s="682">
        <v>190923.74262340739</v>
      </c>
      <c r="N218" s="682">
        <v>167804.7488346321</v>
      </c>
      <c r="O218" s="682">
        <v>178882.16030875617</v>
      </c>
      <c r="P218" s="682">
        <v>234227.35477781063</v>
      </c>
      <c r="Q218" s="682">
        <v>196103.35018750699</v>
      </c>
      <c r="R218" s="682">
        <v>91643.825102523435</v>
      </c>
      <c r="S218" s="682">
        <v>315744.58668165095</v>
      </c>
      <c r="T218" s="683">
        <v>451341.80517217657</v>
      </c>
    </row>
    <row r="219" spans="2:20" s="685" customFormat="1" ht="16.5" customHeight="1">
      <c r="B219" s="663" t="s">
        <v>776</v>
      </c>
      <c r="C219" s="682">
        <v>118797.49274060118</v>
      </c>
      <c r="D219" s="682">
        <v>111180.55908163812</v>
      </c>
      <c r="E219" s="682">
        <v>116997.88726919581</v>
      </c>
      <c r="F219" s="682">
        <v>146268.51317339373</v>
      </c>
      <c r="G219" s="682">
        <v>167451.34124971105</v>
      </c>
      <c r="H219" s="682">
        <v>189858.1385642424</v>
      </c>
      <c r="I219" s="682">
        <v>207876.3478897328</v>
      </c>
      <c r="J219" s="682">
        <v>270951.6226018595</v>
      </c>
      <c r="K219" s="682">
        <v>354466.10336914449</v>
      </c>
      <c r="L219" s="682">
        <v>428354.11583726504</v>
      </c>
      <c r="M219" s="682">
        <v>506331.84262340725</v>
      </c>
      <c r="N219" s="682">
        <v>602868.2488346321</v>
      </c>
      <c r="O219" s="682">
        <v>689661.60030875611</v>
      </c>
      <c r="P219" s="682">
        <v>898479.35477781086</v>
      </c>
      <c r="Q219" s="682">
        <v>940302.35018750699</v>
      </c>
      <c r="R219" s="682">
        <v>903834.92880740995</v>
      </c>
      <c r="S219" s="682">
        <v>1198540.915409517</v>
      </c>
      <c r="T219" s="683">
        <v>1321364.4909070921</v>
      </c>
    </row>
    <row r="220" spans="2:20" s="685" customFormat="1" ht="16.5" customHeight="1">
      <c r="B220" s="728" t="s">
        <v>754</v>
      </c>
      <c r="C220" s="687">
        <v>98648.692740601182</v>
      </c>
      <c r="D220" s="687">
        <v>93019.45908163811</v>
      </c>
      <c r="E220" s="687">
        <v>105383.18726919583</v>
      </c>
      <c r="F220" s="687">
        <v>131670.51317339376</v>
      </c>
      <c r="G220" s="687">
        <v>155906.74124971105</v>
      </c>
      <c r="H220" s="687">
        <v>175632.83856424244</v>
      </c>
      <c r="I220" s="687">
        <v>208778.54788973276</v>
      </c>
      <c r="J220" s="687">
        <v>247272.02260185941</v>
      </c>
      <c r="K220" s="687">
        <v>313028.70336914447</v>
      </c>
      <c r="L220" s="687">
        <v>456489.31583726517</v>
      </c>
      <c r="M220" s="687">
        <v>519268.24262340739</v>
      </c>
      <c r="N220" s="687">
        <v>526889.04883463215</v>
      </c>
      <c r="O220" s="687">
        <v>632601.16030875617</v>
      </c>
      <c r="P220" s="687">
        <v>808757.85477781063</v>
      </c>
      <c r="Q220" s="687">
        <v>831982.55018750706</v>
      </c>
      <c r="R220" s="687">
        <v>763416.41700413311</v>
      </c>
      <c r="S220" s="687">
        <v>1208671.5244412613</v>
      </c>
      <c r="T220" s="688">
        <v>1556430.2583430707</v>
      </c>
    </row>
    <row r="221" spans="2:20" s="685" customFormat="1" ht="16.5" customHeight="1" thickBot="1">
      <c r="B221" s="729" t="s">
        <v>777</v>
      </c>
      <c r="C221" s="730">
        <v>20148.800000000003</v>
      </c>
      <c r="D221" s="730">
        <v>18161.100000000006</v>
      </c>
      <c r="E221" s="730">
        <v>11614.699999999983</v>
      </c>
      <c r="F221" s="730">
        <v>14597.999999999971</v>
      </c>
      <c r="G221" s="730">
        <v>11544.600000000006</v>
      </c>
      <c r="H221" s="730">
        <v>14225.299999999959</v>
      </c>
      <c r="I221" s="730">
        <v>-902.19999999995343</v>
      </c>
      <c r="J221" s="730">
        <v>23679.600000000093</v>
      </c>
      <c r="K221" s="730">
        <v>41437.400000000023</v>
      </c>
      <c r="L221" s="730">
        <v>-28135.200000000128</v>
      </c>
      <c r="M221" s="730">
        <v>-12936.40000000014</v>
      </c>
      <c r="N221" s="730">
        <v>75979.199999999953</v>
      </c>
      <c r="O221" s="730">
        <v>57060.439999999944</v>
      </c>
      <c r="P221" s="730">
        <v>89721.500000000233</v>
      </c>
      <c r="Q221" s="730">
        <v>108319.79999999993</v>
      </c>
      <c r="R221" s="730">
        <v>140418.51180327684</v>
      </c>
      <c r="S221" s="730">
        <v>-10130.609031744301</v>
      </c>
      <c r="T221" s="731">
        <v>-235065.76743597863</v>
      </c>
    </row>
    <row r="222" spans="2:20" s="685" customFormat="1" ht="16.5" customHeight="1">
      <c r="B222" s="609" t="s">
        <v>724</v>
      </c>
      <c r="N222" s="612"/>
      <c r="O222" s="612"/>
      <c r="Q222" s="612"/>
      <c r="T222" s="612">
        <v>43215</v>
      </c>
    </row>
    <row r="223" spans="2:20" s="685" customFormat="1" ht="16.5" customHeight="1">
      <c r="B223" s="582" t="s">
        <v>726</v>
      </c>
      <c r="C223" s="732"/>
      <c r="D223" s="732"/>
      <c r="E223" s="732"/>
      <c r="F223" s="732"/>
      <c r="G223" s="732"/>
      <c r="H223" s="732"/>
      <c r="I223" s="732"/>
      <c r="J223" s="732"/>
      <c r="K223" s="732"/>
      <c r="L223" s="733"/>
      <c r="M223" s="733"/>
      <c r="N223" s="733"/>
      <c r="O223" s="734"/>
      <c r="P223" s="734"/>
      <c r="Q223" s="734"/>
      <c r="R223" s="734"/>
      <c r="S223" s="734"/>
      <c r="T223" s="734"/>
    </row>
    <row r="224" spans="2:20" ht="16.5" customHeight="1">
      <c r="B224" s="947" t="s">
        <v>778</v>
      </c>
      <c r="C224" s="947"/>
      <c r="D224" s="947"/>
      <c r="E224" s="947"/>
      <c r="F224" s="947"/>
      <c r="G224" s="947"/>
      <c r="H224" s="947"/>
      <c r="I224" s="947"/>
      <c r="J224" s="947"/>
      <c r="K224" s="947"/>
      <c r="L224" s="947"/>
      <c r="M224" s="947"/>
      <c r="N224" s="947"/>
      <c r="O224" s="947"/>
      <c r="P224" s="947"/>
      <c r="Q224" s="947"/>
      <c r="R224" s="947"/>
      <c r="S224" s="947"/>
      <c r="T224" s="947"/>
    </row>
    <row r="225" spans="2:20" ht="16.5" customHeight="1" thickBot="1">
      <c r="B225" s="581"/>
      <c r="C225" s="581"/>
      <c r="D225" s="581"/>
      <c r="E225" s="581"/>
      <c r="F225" s="581"/>
      <c r="G225" s="581"/>
      <c r="H225" s="581"/>
      <c r="I225" s="581"/>
      <c r="J225" s="581"/>
      <c r="K225" s="581"/>
      <c r="L225" s="581"/>
      <c r="M225" s="581"/>
      <c r="N225" s="581"/>
      <c r="P225" s="616"/>
      <c r="Q225" s="616"/>
      <c r="R225" s="616"/>
      <c r="S225" s="616"/>
      <c r="T225" s="616"/>
    </row>
    <row r="226" spans="2:20" ht="16.5" customHeight="1">
      <c r="B226" s="942" t="s">
        <v>742</v>
      </c>
      <c r="C226" s="587" t="s">
        <v>668</v>
      </c>
      <c r="D226" s="587" t="s">
        <v>669</v>
      </c>
      <c r="E226" s="587" t="s">
        <v>670</v>
      </c>
      <c r="F226" s="587" t="s">
        <v>671</v>
      </c>
      <c r="G226" s="587" t="s">
        <v>672</v>
      </c>
      <c r="H226" s="587" t="s">
        <v>673</v>
      </c>
      <c r="I226" s="587" t="s">
        <v>674</v>
      </c>
      <c r="J226" s="587" t="s">
        <v>675</v>
      </c>
      <c r="K226" s="587" t="s">
        <v>676</v>
      </c>
      <c r="L226" s="587" t="s">
        <v>677</v>
      </c>
      <c r="M226" s="587" t="s">
        <v>678</v>
      </c>
      <c r="N226" s="587" t="s">
        <v>679</v>
      </c>
      <c r="O226" s="587" t="s">
        <v>680</v>
      </c>
      <c r="P226" s="587" t="s">
        <v>681</v>
      </c>
      <c r="Q226" s="587" t="s">
        <v>682</v>
      </c>
      <c r="R226" s="587" t="s">
        <v>683</v>
      </c>
      <c r="S226" s="587" t="s">
        <v>684</v>
      </c>
      <c r="T226" s="588" t="s">
        <v>685</v>
      </c>
    </row>
    <row r="227" spans="2:20" ht="16.5" customHeight="1">
      <c r="B227" s="943"/>
      <c r="C227" s="589" t="s">
        <v>686</v>
      </c>
      <c r="D227" s="589" t="s">
        <v>626</v>
      </c>
      <c r="E227" s="589" t="s">
        <v>627</v>
      </c>
      <c r="F227" s="589" t="s">
        <v>628</v>
      </c>
      <c r="G227" s="589" t="s">
        <v>629</v>
      </c>
      <c r="H227" s="589" t="s">
        <v>630</v>
      </c>
      <c r="I227" s="589" t="s">
        <v>631</v>
      </c>
      <c r="J227" s="589" t="s">
        <v>314</v>
      </c>
      <c r="K227" s="589" t="s">
        <v>92</v>
      </c>
      <c r="L227" s="590" t="s">
        <v>93</v>
      </c>
      <c r="M227" s="590" t="s">
        <v>94</v>
      </c>
      <c r="N227" s="590" t="s">
        <v>95</v>
      </c>
      <c r="O227" s="590" t="s">
        <v>96</v>
      </c>
      <c r="P227" s="590" t="s">
        <v>97</v>
      </c>
      <c r="Q227" s="590" t="s">
        <v>98</v>
      </c>
      <c r="R227" s="590" t="s">
        <v>99</v>
      </c>
      <c r="S227" s="590" t="s">
        <v>100</v>
      </c>
      <c r="T227" s="591" t="s">
        <v>116</v>
      </c>
    </row>
    <row r="228" spans="2:20" s="674" customFormat="1" ht="16.5" customHeight="1">
      <c r="B228" s="667" t="s">
        <v>779</v>
      </c>
      <c r="C228" s="597">
        <v>19072.075405040392</v>
      </c>
      <c r="D228" s="597">
        <v>19409.614179821841</v>
      </c>
      <c r="E228" s="597">
        <v>20337.198980858415</v>
      </c>
      <c r="F228" s="597">
        <v>21688.541261909511</v>
      </c>
      <c r="G228" s="597">
        <v>23292.412390815483</v>
      </c>
      <c r="H228" s="597">
        <v>25279.357527540571</v>
      </c>
      <c r="I228" s="597">
        <v>28904.929293720088</v>
      </c>
      <c r="J228" s="597">
        <v>31945.818582428848</v>
      </c>
      <c r="K228" s="597">
        <v>38171.932040391264</v>
      </c>
      <c r="L228" s="597">
        <v>45434.725916585136</v>
      </c>
      <c r="M228" s="597">
        <v>51593.872722194479</v>
      </c>
      <c r="N228" s="597">
        <v>56879.686368986724</v>
      </c>
      <c r="O228" s="597">
        <v>62282.960544068344</v>
      </c>
      <c r="P228" s="597">
        <v>71225.208573772572</v>
      </c>
      <c r="Q228" s="597">
        <v>76200.758449479617</v>
      </c>
      <c r="R228" s="735">
        <v>79527.635766779291</v>
      </c>
      <c r="S228" s="597">
        <v>92030.621414892856</v>
      </c>
      <c r="T228" s="736">
        <v>103334.87592540585</v>
      </c>
    </row>
    <row r="229" spans="2:20" ht="16.5" customHeight="1">
      <c r="B229" s="737" t="s">
        <v>780</v>
      </c>
      <c r="C229" s="594"/>
      <c r="D229" s="595">
        <v>1.7698062094083593</v>
      </c>
      <c r="E229" s="595">
        <v>4.778996596443875</v>
      </c>
      <c r="F229" s="595">
        <v>6.6446823986085493</v>
      </c>
      <c r="G229" s="595">
        <v>7.3950161494852118</v>
      </c>
      <c r="H229" s="595">
        <v>8.5304394555051211</v>
      </c>
      <c r="I229" s="595">
        <v>14.342024959414578</v>
      </c>
      <c r="J229" s="595">
        <v>10.520313880751914</v>
      </c>
      <c r="K229" s="595">
        <v>19.489603754861875</v>
      </c>
      <c r="L229" s="595">
        <v>19.026529410428626</v>
      </c>
      <c r="M229" s="595">
        <v>13.556033807526626</v>
      </c>
      <c r="N229" s="595">
        <v>10.245041451440438</v>
      </c>
      <c r="O229" s="595">
        <v>9.4994795506251606</v>
      </c>
      <c r="P229" s="595">
        <v>14.357454995057815</v>
      </c>
      <c r="Q229" s="595">
        <v>6.985658554518019</v>
      </c>
      <c r="R229" s="738">
        <v>4.3659372754214276</v>
      </c>
      <c r="S229" s="595">
        <v>15.721560848079905</v>
      </c>
      <c r="T229" s="596">
        <v>12.283144823668101</v>
      </c>
    </row>
    <row r="230" spans="2:20" ht="16.5" hidden="1" customHeight="1">
      <c r="B230" s="737"/>
      <c r="C230" s="594"/>
      <c r="D230" s="595"/>
      <c r="E230" s="595"/>
      <c r="F230" s="595"/>
      <c r="G230" s="595"/>
      <c r="H230" s="595"/>
      <c r="I230" s="595"/>
      <c r="J230" s="595"/>
      <c r="K230" s="595"/>
      <c r="L230" s="595"/>
      <c r="M230" s="595"/>
      <c r="N230" s="595"/>
      <c r="O230" s="595"/>
      <c r="P230" s="595">
        <v>13.023509518568993</v>
      </c>
      <c r="Q230" s="595">
        <v>6.5205750518260102</v>
      </c>
      <c r="R230" s="738"/>
      <c r="S230" s="595"/>
      <c r="T230" s="596"/>
    </row>
    <row r="231" spans="2:20" s="674" customFormat="1" ht="16.5" customHeight="1">
      <c r="B231" s="667" t="s">
        <v>781</v>
      </c>
      <c r="C231" s="597">
        <v>19145.552726854647</v>
      </c>
      <c r="D231" s="597">
        <v>19384.059568933986</v>
      </c>
      <c r="E231" s="597">
        <v>20309.281495938929</v>
      </c>
      <c r="F231" s="597">
        <v>21620.49953123894</v>
      </c>
      <c r="G231" s="597">
        <v>23357.083714120221</v>
      </c>
      <c r="H231" s="597">
        <v>25470.880071485211</v>
      </c>
      <c r="I231" s="597">
        <v>29200.075892282704</v>
      </c>
      <c r="J231" s="597">
        <v>32257.06051046864</v>
      </c>
      <c r="K231" s="597">
        <v>38625.755815823271</v>
      </c>
      <c r="L231" s="597">
        <v>45782.022821168153</v>
      </c>
      <c r="M231" s="597">
        <v>51878.81483698175</v>
      </c>
      <c r="N231" s="597">
        <v>57337.42946804675</v>
      </c>
      <c r="O231" s="597">
        <v>62763.540803196687</v>
      </c>
      <c r="P231" s="597">
        <v>72412.635231546912</v>
      </c>
      <c r="Q231" s="597">
        <v>77425.698004245438</v>
      </c>
      <c r="R231" s="735">
        <v>80727.851483154867</v>
      </c>
      <c r="S231" s="597">
        <v>93110.051063555045</v>
      </c>
      <c r="T231" s="736">
        <v>104165.8868908283</v>
      </c>
    </row>
    <row r="232" spans="2:20" ht="16.5" customHeight="1">
      <c r="B232" s="737" t="s">
        <v>782</v>
      </c>
      <c r="C232" s="594"/>
      <c r="D232" s="595">
        <v>1.245755844618663</v>
      </c>
      <c r="E232" s="595">
        <v>4.7731071178080615</v>
      </c>
      <c r="F232" s="595">
        <v>6.4562502398827064</v>
      </c>
      <c r="G232" s="595">
        <v>8.0321186861206986</v>
      </c>
      <c r="H232" s="595">
        <v>9.0499155769481714</v>
      </c>
      <c r="I232" s="595">
        <v>14.641016762402129</v>
      </c>
      <c r="J232" s="595">
        <v>10.46909819502855</v>
      </c>
      <c r="K232" s="595">
        <v>19.743569948934894</v>
      </c>
      <c r="L232" s="595">
        <v>18.527189576477554</v>
      </c>
      <c r="M232" s="595">
        <v>13.31700008020317</v>
      </c>
      <c r="N232" s="595">
        <v>10.521856846995343</v>
      </c>
      <c r="O232" s="595">
        <v>9.4634715673360006</v>
      </c>
      <c r="P232" s="595">
        <v>15.373725422225979</v>
      </c>
      <c r="Q232" s="595">
        <v>6.9229116668226993</v>
      </c>
      <c r="R232" s="595">
        <v>4.2649321401382316</v>
      </c>
      <c r="S232" s="595">
        <v>15.338200327285954</v>
      </c>
      <c r="T232" s="596">
        <v>11.873944543029804</v>
      </c>
    </row>
    <row r="233" spans="2:20" s="674" customFormat="1" ht="16.5" customHeight="1">
      <c r="B233" s="667" t="s">
        <v>783</v>
      </c>
      <c r="C233" s="597">
        <v>21979.030048668901</v>
      </c>
      <c r="D233" s="597">
        <v>22264.650168140819</v>
      </c>
      <c r="E233" s="597">
        <v>23430.032403772999</v>
      </c>
      <c r="F233" s="597">
        <v>25050.612517878122</v>
      </c>
      <c r="G233" s="597">
        <v>27218.173137093294</v>
      </c>
      <c r="H233" s="597">
        <v>30346.219668231788</v>
      </c>
      <c r="I233" s="597">
        <v>34322.865800755608</v>
      </c>
      <c r="J233" s="597">
        <v>39417.195399667587</v>
      </c>
      <c r="K233" s="597">
        <v>48262.169407588859</v>
      </c>
      <c r="L233" s="597">
        <v>56548.543024023151</v>
      </c>
      <c r="M233" s="597">
        <v>63498.534156882968</v>
      </c>
      <c r="N233" s="597">
        <v>73081.853313183616</v>
      </c>
      <c r="O233" s="597">
        <v>81051.484024180289</v>
      </c>
      <c r="P233" s="597">
        <v>95307.944196043056</v>
      </c>
      <c r="Q233" s="597">
        <v>102822.61116809462</v>
      </c>
      <c r="R233" s="735">
        <v>108194.72969811576</v>
      </c>
      <c r="S233" s="597">
        <v>122774.75133093879</v>
      </c>
      <c r="T233" s="736">
        <v>133230.56115379036</v>
      </c>
    </row>
    <row r="234" spans="2:20" ht="16.5" customHeight="1">
      <c r="B234" s="737" t="s">
        <v>784</v>
      </c>
      <c r="C234" s="594"/>
      <c r="D234" s="595">
        <v>1.2995119386044773</v>
      </c>
      <c r="E234" s="595">
        <v>5.2342265736551363</v>
      </c>
      <c r="F234" s="595">
        <v>6.91667892804176</v>
      </c>
      <c r="G234" s="595">
        <v>8.6527250288519966</v>
      </c>
      <c r="H234" s="595">
        <v>11.492492590825467</v>
      </c>
      <c r="I234" s="595">
        <v>13.104255409733318</v>
      </c>
      <c r="J234" s="595">
        <v>14.842378338931796</v>
      </c>
      <c r="K234" s="595">
        <v>22.439379357760856</v>
      </c>
      <c r="L234" s="595">
        <v>17.169500911683681</v>
      </c>
      <c r="M234" s="595">
        <v>12.290309813830742</v>
      </c>
      <c r="N234" s="595">
        <v>15.092189581295804</v>
      </c>
      <c r="O234" s="595">
        <v>10.905074720592765</v>
      </c>
      <c r="P234" s="595">
        <v>17.589388206154993</v>
      </c>
      <c r="Q234" s="595">
        <v>7.8846176312378722</v>
      </c>
      <c r="R234" s="595">
        <v>5.2246470586501506</v>
      </c>
      <c r="S234" s="595">
        <v>13.475722591575497</v>
      </c>
      <c r="T234" s="596">
        <v>8.5162541235111</v>
      </c>
    </row>
    <row r="235" spans="2:20" s="674" customFormat="1" ht="16.5" customHeight="1">
      <c r="B235" s="667" t="s">
        <v>785</v>
      </c>
      <c r="C235" s="597">
        <v>19072.072842550398</v>
      </c>
      <c r="D235" s="597">
        <v>18674.805552195365</v>
      </c>
      <c r="E235" s="597">
        <v>18984.398543332012</v>
      </c>
      <c r="F235" s="597">
        <v>19436.05098646339</v>
      </c>
      <c r="G235" s="597">
        <v>19669.683523467269</v>
      </c>
      <c r="H235" s="597">
        <v>19884.087823505663</v>
      </c>
      <c r="I235" s="597">
        <v>21129.369971524407</v>
      </c>
      <c r="J235" s="597">
        <v>22109.695413062214</v>
      </c>
      <c r="K235" s="597">
        <v>22792.857377759068</v>
      </c>
      <c r="L235" s="597">
        <v>23560.802212504495</v>
      </c>
      <c r="M235" s="597">
        <v>24144.40671851315</v>
      </c>
      <c r="N235" s="597">
        <v>24961.822904142289</v>
      </c>
      <c r="O235" s="597">
        <v>25646.236690518006</v>
      </c>
      <c r="P235" s="597">
        <v>26820.105365721283</v>
      </c>
      <c r="Q235" s="597">
        <v>27342.192506486237</v>
      </c>
      <c r="R235" s="735">
        <v>27136.803271994835</v>
      </c>
      <c r="S235" s="597">
        <v>28892.125130129494</v>
      </c>
      <c r="T235" s="736">
        <v>30300.316810950862</v>
      </c>
    </row>
    <row r="236" spans="2:20" s="674" customFormat="1" ht="16.5" customHeight="1">
      <c r="B236" s="737" t="s">
        <v>786</v>
      </c>
      <c r="C236" s="597"/>
      <c r="D236" s="595">
        <v>-2.0829790953226532</v>
      </c>
      <c r="E236" s="595">
        <v>1.6578110560313304</v>
      </c>
      <c r="F236" s="595">
        <v>2.3790716471763789</v>
      </c>
      <c r="G236" s="595">
        <v>1.2020576462090846</v>
      </c>
      <c r="H236" s="595">
        <v>1.090024146970106</v>
      </c>
      <c r="I236" s="595">
        <v>6.2627069397000659</v>
      </c>
      <c r="J236" s="595">
        <v>4.6396340395334557</v>
      </c>
      <c r="K236" s="595">
        <v>3.0898750612966279</v>
      </c>
      <c r="L236" s="595">
        <v>3.3692345896692024</v>
      </c>
      <c r="M236" s="595">
        <v>2.4770145801695844</v>
      </c>
      <c r="N236" s="595">
        <v>3.3855302188989849</v>
      </c>
      <c r="O236" s="595">
        <v>2.7418421683543865</v>
      </c>
      <c r="P236" s="595">
        <v>4.5771576132933491</v>
      </c>
      <c r="Q236" s="595">
        <v>1.9466259869069427</v>
      </c>
      <c r="R236" s="595">
        <v>-0.75118055892071811</v>
      </c>
      <c r="S236" s="595">
        <v>6.4684179655978502</v>
      </c>
      <c r="T236" s="596">
        <v>4.8739636647664506</v>
      </c>
    </row>
    <row r="237" spans="2:20" s="674" customFormat="1" ht="16.5" customHeight="1">
      <c r="B237" s="667" t="s">
        <v>787</v>
      </c>
      <c r="C237" s="597">
        <v>19145.57371078787</v>
      </c>
      <c r="D237" s="597">
        <v>18657.162621667085</v>
      </c>
      <c r="E237" s="597">
        <v>18961.83273433994</v>
      </c>
      <c r="F237" s="597">
        <v>19401.357024219818</v>
      </c>
      <c r="G237" s="597">
        <v>19802.117394352903</v>
      </c>
      <c r="H237" s="597">
        <v>20185.793925193873</v>
      </c>
      <c r="I237" s="597">
        <v>21569.419235522975</v>
      </c>
      <c r="J237" s="597">
        <v>22567.258952959426</v>
      </c>
      <c r="K237" s="597">
        <v>23300.659504098261</v>
      </c>
      <c r="L237" s="597">
        <v>24151.653615693263</v>
      </c>
      <c r="M237" s="597">
        <v>24664.052394533759</v>
      </c>
      <c r="N237" s="597">
        <v>25582.396064034063</v>
      </c>
      <c r="O237" s="597">
        <v>26396.843486032976</v>
      </c>
      <c r="P237" s="597">
        <v>27939.268365830219</v>
      </c>
      <c r="Q237" s="597">
        <v>28422.193882350537</v>
      </c>
      <c r="R237" s="597">
        <v>28215.793967946793</v>
      </c>
      <c r="S237" s="597">
        <v>30119.813582213232</v>
      </c>
      <c r="T237" s="736">
        <v>31566.477323316438</v>
      </c>
    </row>
    <row r="238" spans="2:20" s="674" customFormat="1" ht="16.5" customHeight="1">
      <c r="B238" s="737" t="s">
        <v>788</v>
      </c>
      <c r="C238" s="597"/>
      <c r="D238" s="595">
        <v>-2.5510391931769734</v>
      </c>
      <c r="E238" s="595">
        <v>1.6329927484205606</v>
      </c>
      <c r="F238" s="595">
        <v>2.3179420261623704</v>
      </c>
      <c r="G238" s="595">
        <v>2.0656306135328188</v>
      </c>
      <c r="H238" s="595">
        <v>1.9375530565755856</v>
      </c>
      <c r="I238" s="595">
        <v>6.8544507858182389</v>
      </c>
      <c r="J238" s="595">
        <v>4.6261779537999557</v>
      </c>
      <c r="K238" s="595">
        <v>3.2498432914142561</v>
      </c>
      <c r="L238" s="595">
        <v>3.6522318668504825</v>
      </c>
      <c r="M238" s="595">
        <v>2.1215888029610905</v>
      </c>
      <c r="N238" s="595">
        <v>3.7234094982049029</v>
      </c>
      <c r="O238" s="595">
        <v>3.183624473486804</v>
      </c>
      <c r="P238" s="595">
        <v>5.8432171278863958</v>
      </c>
      <c r="Q238" s="595">
        <v>1.7284830447132842</v>
      </c>
      <c r="R238" s="595">
        <v>-0.7261927606929508</v>
      </c>
      <c r="S238" s="595">
        <v>6.7480632174639847</v>
      </c>
      <c r="T238" s="596">
        <v>4.8030301952383594</v>
      </c>
    </row>
    <row r="239" spans="2:20" s="674" customFormat="1" ht="16.5" customHeight="1">
      <c r="B239" s="667" t="s">
        <v>789</v>
      </c>
      <c r="C239" s="597">
        <v>21979.054138153573</v>
      </c>
      <c r="D239" s="597">
        <v>21429.73185902023</v>
      </c>
      <c r="E239" s="597">
        <v>21875.532893142794</v>
      </c>
      <c r="F239" s="597">
        <v>22479.4009237627</v>
      </c>
      <c r="G239" s="597">
        <v>23075.546002119783</v>
      </c>
      <c r="H239" s="597">
        <v>24049.523805710942</v>
      </c>
      <c r="I239" s="597">
        <v>25353.505400194939</v>
      </c>
      <c r="J239" s="597">
        <v>27576.538026303133</v>
      </c>
      <c r="K239" s="597">
        <v>29113.744250272015</v>
      </c>
      <c r="L239" s="597">
        <v>29831.377895274203</v>
      </c>
      <c r="M239" s="597">
        <v>30188.260436224125</v>
      </c>
      <c r="N239" s="597">
        <v>32607.128256306067</v>
      </c>
      <c r="O239" s="597">
        <v>34088.314819676641</v>
      </c>
      <c r="P239" s="597">
        <v>36773.060692710998</v>
      </c>
      <c r="Q239" s="597">
        <v>37745.144899421924</v>
      </c>
      <c r="R239" s="735">
        <v>37815.947600398395</v>
      </c>
      <c r="S239" s="597">
        <v>39715.933784273344</v>
      </c>
      <c r="T239" s="736">
        <v>40374.249314860368</v>
      </c>
    </row>
    <row r="240" spans="2:20" s="674" customFormat="1" ht="16.5" customHeight="1">
      <c r="B240" s="737" t="s">
        <v>790</v>
      </c>
      <c r="C240" s="597"/>
      <c r="D240" s="595">
        <v>-2.4992989947632505</v>
      </c>
      <c r="E240" s="595">
        <v>2.0802921709676756</v>
      </c>
      <c r="F240" s="595">
        <v>2.7604723211529034</v>
      </c>
      <c r="G240" s="595">
        <v>2.6519615908754308</v>
      </c>
      <c r="H240" s="595">
        <v>4.2208223523798143</v>
      </c>
      <c r="I240" s="595">
        <v>5.4220682497436652</v>
      </c>
      <c r="J240" s="595">
        <v>8.7681470116992237</v>
      </c>
      <c r="K240" s="595">
        <v>5.5743263440199042</v>
      </c>
      <c r="L240" s="595">
        <v>2.4649307860684497</v>
      </c>
      <c r="M240" s="595">
        <v>1.1963327413262346</v>
      </c>
      <c r="N240" s="595">
        <v>8.0126108133724827</v>
      </c>
      <c r="O240" s="595">
        <v>4.5425238056163995</v>
      </c>
      <c r="P240" s="595">
        <v>7.8758539025362824</v>
      </c>
      <c r="Q240" s="595">
        <v>2.6434683118547393</v>
      </c>
      <c r="R240" s="595">
        <v>0.18758094892769756</v>
      </c>
      <c r="S240" s="595">
        <v>5.0242987534045893</v>
      </c>
      <c r="T240" s="596">
        <v>1.6575602481432854</v>
      </c>
    </row>
    <row r="241" spans="2:20" s="674" customFormat="1" ht="16.5" customHeight="1">
      <c r="B241" s="739" t="s">
        <v>791</v>
      </c>
      <c r="C241" s="597"/>
      <c r="D241" s="595"/>
      <c r="E241" s="595"/>
      <c r="F241" s="595"/>
      <c r="G241" s="595"/>
      <c r="H241" s="595"/>
      <c r="I241" s="595"/>
      <c r="J241" s="595"/>
      <c r="K241" s="595"/>
      <c r="L241" s="595"/>
      <c r="M241" s="595"/>
      <c r="N241" s="595"/>
      <c r="O241" s="595"/>
      <c r="P241" s="595"/>
      <c r="Q241" s="595"/>
      <c r="R241" s="738"/>
      <c r="S241" s="595"/>
      <c r="T241" s="596"/>
    </row>
    <row r="242" spans="2:20" ht="16.5" customHeight="1">
      <c r="B242" s="737" t="s">
        <v>792</v>
      </c>
      <c r="C242" s="594">
        <v>258.77985624206775</v>
      </c>
      <c r="D242" s="594">
        <v>254.5523171124176</v>
      </c>
      <c r="E242" s="594">
        <v>261.29443331331277</v>
      </c>
      <c r="F242" s="594">
        <v>293.20726324063151</v>
      </c>
      <c r="G242" s="594">
        <v>327.83127925144947</v>
      </c>
      <c r="H242" s="594">
        <v>349.54863837860307</v>
      </c>
      <c r="I242" s="594">
        <v>410.07235273136217</v>
      </c>
      <c r="J242" s="594">
        <v>491.3467170837194</v>
      </c>
      <c r="K242" s="594">
        <v>496.52279870290909</v>
      </c>
      <c r="L242" s="594">
        <v>609.5348258194947</v>
      </c>
      <c r="M242" s="594">
        <v>713.90442399604933</v>
      </c>
      <c r="N242" s="594">
        <v>702.04500578853037</v>
      </c>
      <c r="O242" s="594">
        <v>708.08277107853962</v>
      </c>
      <c r="P242" s="594">
        <v>725.21636229237197</v>
      </c>
      <c r="Q242" s="594">
        <v>765.91374459221652</v>
      </c>
      <c r="R242" s="740">
        <v>747.7915916011217</v>
      </c>
      <c r="S242" s="594">
        <v>866.4763597414501</v>
      </c>
      <c r="T242" s="645">
        <v>1003.6409860664904</v>
      </c>
    </row>
    <row r="243" spans="2:20" ht="16.5" customHeight="1">
      <c r="B243" s="737" t="s">
        <v>793</v>
      </c>
      <c r="C243" s="594">
        <v>259.77683482842127</v>
      </c>
      <c r="D243" s="594">
        <v>254.21717467454408</v>
      </c>
      <c r="E243" s="594">
        <v>260.93574658322592</v>
      </c>
      <c r="F243" s="594">
        <v>292.28740747923405</v>
      </c>
      <c r="G243" s="594">
        <v>328.74150195806084</v>
      </c>
      <c r="H243" s="594">
        <v>352.19690364332433</v>
      </c>
      <c r="I243" s="594">
        <v>414.25957833718735</v>
      </c>
      <c r="J243" s="594">
        <v>496.13381305894268</v>
      </c>
      <c r="K243" s="594">
        <v>502.42592801941805</v>
      </c>
      <c r="L243" s="594">
        <v>614.19402765183997</v>
      </c>
      <c r="M243" s="594">
        <v>717.84716807778818</v>
      </c>
      <c r="N243" s="594">
        <v>707.69476015856276</v>
      </c>
      <c r="O243" s="594">
        <v>713.54639385171322</v>
      </c>
      <c r="P243" s="594">
        <v>737.30676200454911</v>
      </c>
      <c r="Q243" s="594">
        <v>778.22593229716995</v>
      </c>
      <c r="R243" s="740">
        <v>759.07711784818878</v>
      </c>
      <c r="S243" s="594">
        <v>876.63928440924383</v>
      </c>
      <c r="T243" s="645">
        <v>1011.7121881393581</v>
      </c>
    </row>
    <row r="244" spans="2:20" ht="16.5" customHeight="1">
      <c r="B244" s="737" t="s">
        <v>794</v>
      </c>
      <c r="C244" s="594">
        <v>298.22293146090772</v>
      </c>
      <c r="D244" s="594">
        <v>291.99541204119106</v>
      </c>
      <c r="E244" s="594">
        <v>301.03147661674751</v>
      </c>
      <c r="F244" s="594">
        <v>338.6590850057878</v>
      </c>
      <c r="G244" s="594">
        <v>383.08477321735813</v>
      </c>
      <c r="H244" s="594">
        <v>419.61033833285109</v>
      </c>
      <c r="I244" s="594">
        <v>486.93626572740231</v>
      </c>
      <c r="J244" s="594">
        <v>606.26117644475892</v>
      </c>
      <c r="K244" s="594">
        <v>627.77192939496592</v>
      </c>
      <c r="L244" s="594">
        <v>758.63352594611138</v>
      </c>
      <c r="M244" s="594">
        <v>878.62922591508197</v>
      </c>
      <c r="N244" s="594">
        <v>902.02238105632705</v>
      </c>
      <c r="O244" s="594">
        <v>921.45843592747042</v>
      </c>
      <c r="P244" s="594">
        <v>970.42721209903959</v>
      </c>
      <c r="Q244" s="594">
        <v>1033.4969461060873</v>
      </c>
      <c r="R244" s="740">
        <v>1017.3458363715633</v>
      </c>
      <c r="S244" s="594">
        <v>1155.9350351640505</v>
      </c>
      <c r="T244" s="645">
        <v>1294.0031192093081</v>
      </c>
    </row>
    <row r="245" spans="2:20" s="674" customFormat="1" ht="16.5" customHeight="1">
      <c r="B245" s="667" t="s">
        <v>795</v>
      </c>
      <c r="C245" s="741">
        <v>88.335372715204812</v>
      </c>
      <c r="D245" s="741">
        <v>90.510378504970461</v>
      </c>
      <c r="E245" s="741">
        <v>91.438855703109184</v>
      </c>
      <c r="F245" s="741">
        <v>88.250782633312596</v>
      </c>
      <c r="G245" s="741">
        <v>88.4443345210492</v>
      </c>
      <c r="H245" s="741">
        <v>91.016914184008073</v>
      </c>
      <c r="I245" s="741">
        <v>90.182756180835796</v>
      </c>
      <c r="J245" s="741">
        <v>90.168881708006424</v>
      </c>
      <c r="K245" s="741">
        <v>90.56637767783667</v>
      </c>
      <c r="L245" s="741">
        <v>88.548621563217083</v>
      </c>
      <c r="M245" s="741">
        <v>86.03290723494635</v>
      </c>
      <c r="N245" s="741">
        <v>89.013293890334282</v>
      </c>
      <c r="O245" s="741">
        <v>89.446549355019727</v>
      </c>
      <c r="P245" s="741">
        <v>88.07723918856756</v>
      </c>
      <c r="Q245" s="741">
        <v>90.793916420350953</v>
      </c>
      <c r="R245" s="742">
        <v>95.932659067228172</v>
      </c>
      <c r="S245" s="741">
        <v>88.05172396756177</v>
      </c>
      <c r="T245" s="743">
        <v>84.991524713004097</v>
      </c>
    </row>
    <row r="246" spans="2:20" s="674" customFormat="1" ht="16.5" customHeight="1">
      <c r="B246" s="667" t="s">
        <v>796</v>
      </c>
      <c r="C246" s="741">
        <v>11.664627284795186</v>
      </c>
      <c r="D246" s="741">
        <v>9.4896214950295477</v>
      </c>
      <c r="E246" s="741">
        <v>8.5611442968908058</v>
      </c>
      <c r="F246" s="741">
        <v>11.749217366687404</v>
      </c>
      <c r="G246" s="741">
        <v>11.555665478950797</v>
      </c>
      <c r="H246" s="741">
        <v>8.9830858159919238</v>
      </c>
      <c r="I246" s="741">
        <v>9.8172438191642044</v>
      </c>
      <c r="J246" s="741">
        <v>9.8311182919935813</v>
      </c>
      <c r="K246" s="741">
        <v>9.4336223221633322</v>
      </c>
      <c r="L246" s="741">
        <v>11.451378436782916</v>
      </c>
      <c r="M246" s="741">
        <v>13.967092765053646</v>
      </c>
      <c r="N246" s="741">
        <v>10.986706109665706</v>
      </c>
      <c r="O246" s="741">
        <v>10.553450644980279</v>
      </c>
      <c r="P246" s="741">
        <v>11.92276081143244</v>
      </c>
      <c r="Q246" s="741">
        <v>9.2060835796490448</v>
      </c>
      <c r="R246" s="742">
        <v>4.0673409327718213</v>
      </c>
      <c r="S246" s="741">
        <v>11.948276032438237</v>
      </c>
      <c r="T246" s="743">
        <v>15.008475286995907</v>
      </c>
    </row>
    <row r="247" spans="2:20" s="674" customFormat="1" ht="16.5" customHeight="1">
      <c r="B247" s="667" t="s">
        <v>797</v>
      </c>
      <c r="C247" s="741">
        <v>26.906569139011303</v>
      </c>
      <c r="D247" s="741">
        <v>24.19901222205937</v>
      </c>
      <c r="E247" s="741">
        <v>23.768909268977627</v>
      </c>
      <c r="F247" s="741">
        <v>27.250818951452558</v>
      </c>
      <c r="G247" s="741">
        <v>28.409912606336334</v>
      </c>
      <c r="H247" s="741">
        <v>29.02656253477771</v>
      </c>
      <c r="I247" s="741">
        <v>28.561231918843195</v>
      </c>
      <c r="J247" s="741">
        <v>33.218770099883763</v>
      </c>
      <c r="K247" s="741">
        <v>35.867278749406026</v>
      </c>
      <c r="L247" s="741">
        <v>35.912441826583425</v>
      </c>
      <c r="M247" s="741">
        <v>37.040881970195791</v>
      </c>
      <c r="N247" s="741">
        <v>39.471685508270497</v>
      </c>
      <c r="O247" s="741">
        <v>40.687733466735786</v>
      </c>
      <c r="P247" s="741">
        <v>45.734856422674397</v>
      </c>
      <c r="Q247" s="741">
        <v>44.142550434194909</v>
      </c>
      <c r="R247" s="742">
        <v>40.114048036456943</v>
      </c>
      <c r="S247" s="741">
        <v>45.354689510236128</v>
      </c>
      <c r="T247" s="743">
        <v>43.939351683426914</v>
      </c>
    </row>
    <row r="248" spans="2:20" s="674" customFormat="1" ht="16.5" customHeight="1">
      <c r="B248" s="667" t="s">
        <v>798</v>
      </c>
      <c r="C248" s="741">
        <v>22.560819015793488</v>
      </c>
      <c r="D248" s="741">
        <v>17.737081559810953</v>
      </c>
      <c r="E248" s="741">
        <v>15.699871541411206</v>
      </c>
      <c r="F248" s="741">
        <v>16.682693557293391</v>
      </c>
      <c r="G248" s="741">
        <v>14.583694878703589</v>
      </c>
      <c r="H248" s="741">
        <v>13.446603606361496</v>
      </c>
      <c r="I248" s="741">
        <v>12.855706685483717</v>
      </c>
      <c r="J248" s="741">
        <v>12.775841629260833</v>
      </c>
      <c r="K248" s="741">
        <v>12.419350012019168</v>
      </c>
      <c r="L248" s="741">
        <v>9.5825395954739623</v>
      </c>
      <c r="M248" s="741">
        <v>8.904029983106561</v>
      </c>
      <c r="N248" s="741">
        <v>10.073915487512391</v>
      </c>
      <c r="O248" s="741">
        <v>10.689033219368635</v>
      </c>
      <c r="P248" s="741">
        <v>11.505077458291439</v>
      </c>
      <c r="Q248" s="741">
        <v>11.621939744484461</v>
      </c>
      <c r="R248" s="742">
        <v>9.4683993984622052</v>
      </c>
      <c r="S248" s="741">
        <v>9.0968284796672698</v>
      </c>
      <c r="T248" s="743">
        <v>8.7866149016178454</v>
      </c>
    </row>
    <row r="249" spans="2:20" s="674" customFormat="1" ht="16.5" customHeight="1">
      <c r="B249" s="667" t="s">
        <v>799</v>
      </c>
      <c r="C249" s="741">
        <v>33.239237955835961</v>
      </c>
      <c r="D249" s="741">
        <v>28.493616819156546</v>
      </c>
      <c r="E249" s="741">
        <v>28.548031934902529</v>
      </c>
      <c r="F249" s="741">
        <v>29.464588443585964</v>
      </c>
      <c r="G249" s="741">
        <v>29.479277031372618</v>
      </c>
      <c r="H249" s="741">
        <v>31.315237765599829</v>
      </c>
      <c r="I249" s="741">
        <v>31.723652819343911</v>
      </c>
      <c r="J249" s="741">
        <v>33.260365635576406</v>
      </c>
      <c r="K249" s="741">
        <v>34.660089930957966</v>
      </c>
      <c r="L249" s="741">
        <v>36.402407758993874</v>
      </c>
      <c r="M249" s="741">
        <v>32.924186027506813</v>
      </c>
      <c r="N249" s="741">
        <v>33.584297047589075</v>
      </c>
      <c r="O249" s="741">
        <v>37.45694045464046</v>
      </c>
      <c r="P249" s="741">
        <v>40.750123310730942</v>
      </c>
      <c r="Q249" s="741">
        <v>41.473327067357971</v>
      </c>
      <c r="R249" s="742">
        <v>39.28304492966889</v>
      </c>
      <c r="S249" s="741">
        <v>42.886600273628588</v>
      </c>
      <c r="T249" s="743">
        <v>45.534136512280156</v>
      </c>
    </row>
    <row r="250" spans="2:20" s="674" customFormat="1" ht="16.5" customHeight="1">
      <c r="B250" s="663" t="s">
        <v>800</v>
      </c>
      <c r="C250" s="741">
        <v>19.195241400519318</v>
      </c>
      <c r="D250" s="741">
        <v>19.564851871912836</v>
      </c>
      <c r="E250" s="741">
        <v>19.924156585214806</v>
      </c>
      <c r="F250" s="741">
        <v>20.341218827570522</v>
      </c>
      <c r="G250" s="741">
        <v>19.941731849707249</v>
      </c>
      <c r="H250" s="741">
        <v>20.720881934341378</v>
      </c>
      <c r="I250" s="741">
        <v>21.067765956878624</v>
      </c>
      <c r="J250" s="741">
        <v>21.877489778025858</v>
      </c>
      <c r="K250" s="741">
        <v>21.354353965160545</v>
      </c>
      <c r="L250" s="741">
        <v>22.207694229956335</v>
      </c>
      <c r="M250" s="741">
        <v>21.41479347442656</v>
      </c>
      <c r="N250" s="741">
        <v>20.767073922110711</v>
      </c>
      <c r="O250" s="741">
        <v>22.594059558887515</v>
      </c>
      <c r="P250" s="741">
        <v>23.517641359373631</v>
      </c>
      <c r="Q250" s="741">
        <v>27.970926309411748</v>
      </c>
      <c r="R250" s="742">
        <v>28.728229239986874</v>
      </c>
      <c r="S250" s="741">
        <v>31.81314667412385</v>
      </c>
      <c r="T250" s="743">
        <v>34.105873454993784</v>
      </c>
    </row>
    <row r="251" spans="2:20" s="674" customFormat="1" ht="16.5" customHeight="1">
      <c r="B251" s="667" t="s">
        <v>801</v>
      </c>
      <c r="C251" s="741">
        <v>4.5635229141736477</v>
      </c>
      <c r="D251" s="741">
        <v>3.9528554676842278</v>
      </c>
      <c r="E251" s="741">
        <v>2.3596045785954955</v>
      </c>
      <c r="F251" s="741">
        <v>2.7197066984725797</v>
      </c>
      <c r="G251" s="741">
        <v>1.9586649747165077</v>
      </c>
      <c r="H251" s="741">
        <v>2.1748425595474541</v>
      </c>
      <c r="I251" s="741">
        <v>-0.1239580341812023</v>
      </c>
      <c r="J251" s="741">
        <v>2.9031278015746134</v>
      </c>
      <c r="K251" s="741">
        <v>4.1929165083038873</v>
      </c>
      <c r="L251" s="741">
        <v>-2.358804773719402</v>
      </c>
      <c r="M251" s="741">
        <v>-0.94636683925810472</v>
      </c>
      <c r="N251" s="741">
        <v>4.9745978385281031</v>
      </c>
      <c r="O251" s="741">
        <v>3.3663755864836871</v>
      </c>
      <c r="P251" s="741">
        <v>4.5670497588024608</v>
      </c>
      <c r="Q251" s="741">
        <v>5.0850795316723554</v>
      </c>
      <c r="R251" s="742">
        <v>6.232061572478437</v>
      </c>
      <c r="S251" s="741">
        <v>-0.3833583161634202</v>
      </c>
      <c r="T251" s="743">
        <v>-7.8166452142313059</v>
      </c>
    </row>
    <row r="252" spans="2:20" s="674" customFormat="1" ht="16.5" customHeight="1">
      <c r="B252" s="667" t="s">
        <v>802</v>
      </c>
      <c r="C252" s="744"/>
      <c r="D252" s="744"/>
      <c r="E252" s="744"/>
      <c r="F252" s="744"/>
      <c r="G252" s="744">
        <v>11.119766197260148</v>
      </c>
      <c r="H252" s="744">
        <v>14.935158300939319</v>
      </c>
      <c r="I252" s="744">
        <v>13.759424231290524</v>
      </c>
      <c r="J252" s="744">
        <v>17.49295229538204</v>
      </c>
      <c r="K252" s="744">
        <v>21.218713104986371</v>
      </c>
      <c r="L252" s="744">
        <v>19.427434097911444</v>
      </c>
      <c r="M252" s="744">
        <v>18.548655443618991</v>
      </c>
      <c r="N252" s="744">
        <v>23.541160489624399</v>
      </c>
      <c r="O252" s="744">
        <v>25.638870383974943</v>
      </c>
      <c r="P252" s="744">
        <v>27.655034616717209</v>
      </c>
      <c r="Q252" s="744">
        <v>28.978190425160271</v>
      </c>
      <c r="R252" s="745">
        <v>29.516919917089702</v>
      </c>
      <c r="S252" s="741">
        <v>26.317021870163686</v>
      </c>
      <c r="T252" s="743">
        <v>24.249510285597822</v>
      </c>
    </row>
    <row r="253" spans="2:20" ht="16.5" customHeight="1" thickBot="1">
      <c r="B253" s="746" t="s">
        <v>803</v>
      </c>
      <c r="C253" s="747">
        <v>73.7</v>
      </c>
      <c r="D253" s="747">
        <v>76.25</v>
      </c>
      <c r="E253" s="747">
        <v>77.832499999999996</v>
      </c>
      <c r="F253" s="748">
        <v>73.97</v>
      </c>
      <c r="G253" s="748">
        <v>71.05</v>
      </c>
      <c r="H253" s="748">
        <v>72.319999999999993</v>
      </c>
      <c r="I253" s="749">
        <v>70.48738863079528</v>
      </c>
      <c r="J253" s="749">
        <v>65.016855657520708</v>
      </c>
      <c r="K253" s="749">
        <v>76.878508177488882</v>
      </c>
      <c r="L253" s="750">
        <v>74.540000000000006</v>
      </c>
      <c r="M253" s="750">
        <v>72.27</v>
      </c>
      <c r="N253" s="750">
        <v>81.02</v>
      </c>
      <c r="O253" s="750">
        <v>87.96</v>
      </c>
      <c r="P253" s="749">
        <v>98.212357411012235</v>
      </c>
      <c r="Q253" s="749">
        <v>99.49</v>
      </c>
      <c r="R253" s="751">
        <v>106.35</v>
      </c>
      <c r="S253" s="607">
        <v>106.21250121856076</v>
      </c>
      <c r="T253" s="608">
        <v>102.96</v>
      </c>
    </row>
    <row r="254" spans="2:20" ht="16.5" customHeight="1" thickBot="1">
      <c r="B254" s="752" t="s">
        <v>804</v>
      </c>
      <c r="C254" s="753">
        <v>23.15</v>
      </c>
      <c r="D254" s="753">
        <v>23.670874999999999</v>
      </c>
      <c r="E254" s="753">
        <v>24.203469687499997</v>
      </c>
      <c r="F254" s="753">
        <v>24.748047755468747</v>
      </c>
      <c r="G254" s="753">
        <v>25.304878829966793</v>
      </c>
      <c r="H254" s="753">
        <v>25.874238603641043</v>
      </c>
      <c r="I254" s="753">
        <v>25.180029301348483</v>
      </c>
      <c r="J254" s="753">
        <v>25.532549711567363</v>
      </c>
      <c r="K254" s="753">
        <v>25.890005407529305</v>
      </c>
      <c r="L254" s="754">
        <v>26.252465483234715</v>
      </c>
      <c r="M254" s="754">
        <v>26.494503999999999</v>
      </c>
      <c r="N254" s="754">
        <v>26.852179804000002</v>
      </c>
      <c r="O254" s="754">
        <v>27.214684231354003</v>
      </c>
      <c r="P254" s="754">
        <v>27.582082468477285</v>
      </c>
      <c r="Q254" s="754">
        <v>27.95444058180173</v>
      </c>
      <c r="R254" s="755">
        <v>28.331825529656054</v>
      </c>
      <c r="S254" s="755">
        <v>28.714305174306414</v>
      </c>
      <c r="T254" s="755">
        <v>29.101948294159552</v>
      </c>
    </row>
    <row r="255" spans="2:20" ht="16.5" customHeight="1">
      <c r="B255" s="609" t="s">
        <v>724</v>
      </c>
      <c r="C255" s="640"/>
      <c r="D255" s="756"/>
      <c r="E255" s="756"/>
      <c r="F255" s="756"/>
      <c r="G255" s="756"/>
      <c r="H255" s="756"/>
      <c r="I255" s="756"/>
      <c r="J255" s="756"/>
      <c r="K255" s="756"/>
      <c r="L255" s="756"/>
      <c r="M255" s="640"/>
      <c r="N255" s="612"/>
      <c r="O255" s="612"/>
      <c r="Q255" s="612"/>
      <c r="T255" s="612">
        <v>43215</v>
      </c>
    </row>
    <row r="256" spans="2:20" ht="16.5" customHeight="1">
      <c r="B256" s="609" t="s">
        <v>726</v>
      </c>
      <c r="C256" s="640"/>
      <c r="D256" s="640"/>
      <c r="E256" s="640"/>
      <c r="F256" s="640"/>
      <c r="G256" s="640"/>
      <c r="H256" s="640"/>
      <c r="I256" s="640"/>
      <c r="J256" s="640"/>
      <c r="K256" s="640"/>
      <c r="L256" s="640"/>
      <c r="M256" s="640"/>
      <c r="N256" s="640"/>
      <c r="O256" s="640"/>
      <c r="P256" s="640"/>
      <c r="Q256" s="640"/>
      <c r="R256" s="640"/>
      <c r="S256" s="640"/>
      <c r="T256" s="640"/>
    </row>
    <row r="257" spans="2:20" ht="16.5" customHeight="1">
      <c r="C257" s="656"/>
      <c r="D257" s="656"/>
      <c r="E257" s="656"/>
      <c r="F257" s="656"/>
      <c r="G257" s="656"/>
      <c r="H257" s="656"/>
      <c r="I257" s="656"/>
      <c r="J257" s="656"/>
      <c r="K257" s="656"/>
      <c r="L257" s="656"/>
      <c r="M257" s="656"/>
      <c r="N257" s="656"/>
    </row>
    <row r="258" spans="2:20" ht="16.5" customHeight="1">
      <c r="C258" s="656"/>
      <c r="D258" s="656"/>
      <c r="E258" s="656"/>
      <c r="F258" s="656"/>
      <c r="G258" s="656"/>
      <c r="H258" s="656"/>
      <c r="I258" s="656"/>
      <c r="J258" s="656"/>
      <c r="K258" s="656"/>
      <c r="L258" s="656"/>
      <c r="M258" s="756"/>
      <c r="N258" s="656"/>
    </row>
    <row r="259" spans="2:20" ht="16.5" customHeight="1">
      <c r="B259" s="947" t="s">
        <v>805</v>
      </c>
      <c r="C259" s="947"/>
      <c r="D259" s="947"/>
      <c r="E259" s="947"/>
      <c r="F259" s="947"/>
      <c r="G259" s="947"/>
      <c r="H259" s="947"/>
      <c r="I259" s="947"/>
      <c r="J259" s="947"/>
      <c r="K259" s="947"/>
      <c r="L259" s="947"/>
      <c r="M259" s="947"/>
      <c r="N259" s="947"/>
      <c r="O259" s="947"/>
      <c r="P259" s="947"/>
      <c r="Q259" s="947"/>
      <c r="R259" s="947"/>
      <c r="S259" s="947"/>
      <c r="T259" s="947"/>
    </row>
    <row r="260" spans="2:20" ht="16.5" customHeight="1" thickBot="1">
      <c r="B260" s="700"/>
      <c r="C260" s="757"/>
      <c r="D260" s="700"/>
      <c r="E260" s="757"/>
      <c r="F260" s="757"/>
      <c r="G260" s="757"/>
      <c r="H260" s="758"/>
      <c r="K260" s="758"/>
      <c r="P260" s="616"/>
      <c r="Q260" s="616"/>
      <c r="R260" s="616"/>
      <c r="S260" s="616"/>
      <c r="T260" s="616"/>
    </row>
    <row r="261" spans="2:20" ht="16.5" customHeight="1">
      <c r="B261" s="942" t="s">
        <v>742</v>
      </c>
      <c r="C261" s="587" t="s">
        <v>668</v>
      </c>
      <c r="D261" s="587" t="s">
        <v>669</v>
      </c>
      <c r="E261" s="587" t="s">
        <v>670</v>
      </c>
      <c r="F261" s="587" t="s">
        <v>671</v>
      </c>
      <c r="G261" s="587" t="s">
        <v>672</v>
      </c>
      <c r="H261" s="587" t="s">
        <v>673</v>
      </c>
      <c r="I261" s="587" t="s">
        <v>674</v>
      </c>
      <c r="J261" s="587" t="s">
        <v>675</v>
      </c>
      <c r="K261" s="587" t="s">
        <v>676</v>
      </c>
      <c r="L261" s="587" t="s">
        <v>677</v>
      </c>
      <c r="M261" s="587" t="s">
        <v>678</v>
      </c>
      <c r="N261" s="587" t="s">
        <v>679</v>
      </c>
      <c r="O261" s="587" t="s">
        <v>680</v>
      </c>
      <c r="P261" s="587" t="s">
        <v>681</v>
      </c>
      <c r="Q261" s="587" t="s">
        <v>682</v>
      </c>
      <c r="R261" s="587" t="s">
        <v>683</v>
      </c>
      <c r="S261" s="587" t="s">
        <v>684</v>
      </c>
      <c r="T261" s="588" t="s">
        <v>685</v>
      </c>
    </row>
    <row r="262" spans="2:20" ht="16.5" customHeight="1">
      <c r="B262" s="943"/>
      <c r="C262" s="589" t="s">
        <v>686</v>
      </c>
      <c r="D262" s="589" t="s">
        <v>626</v>
      </c>
      <c r="E262" s="589" t="s">
        <v>627</v>
      </c>
      <c r="F262" s="589" t="s">
        <v>628</v>
      </c>
      <c r="G262" s="589" t="s">
        <v>629</v>
      </c>
      <c r="H262" s="589" t="s">
        <v>630</v>
      </c>
      <c r="I262" s="589" t="s">
        <v>631</v>
      </c>
      <c r="J262" s="589" t="s">
        <v>314</v>
      </c>
      <c r="K262" s="589" t="s">
        <v>92</v>
      </c>
      <c r="L262" s="590" t="s">
        <v>93</v>
      </c>
      <c r="M262" s="590" t="s">
        <v>94</v>
      </c>
      <c r="N262" s="590" t="s">
        <v>95</v>
      </c>
      <c r="O262" s="590" t="s">
        <v>96</v>
      </c>
      <c r="P262" s="590" t="s">
        <v>97</v>
      </c>
      <c r="Q262" s="590" t="s">
        <v>98</v>
      </c>
      <c r="R262" s="590" t="s">
        <v>99</v>
      </c>
      <c r="S262" s="590" t="s">
        <v>100</v>
      </c>
      <c r="T262" s="591" t="s">
        <v>116</v>
      </c>
    </row>
    <row r="263" spans="2:20" ht="16.5" customHeight="1">
      <c r="B263" s="759" t="s">
        <v>806</v>
      </c>
      <c r="C263" s="760">
        <v>413428.21036569099</v>
      </c>
      <c r="D263" s="760">
        <v>430396.37747227668</v>
      </c>
      <c r="E263" s="760">
        <v>460324.81938049244</v>
      </c>
      <c r="F263" s="760">
        <v>500699.26170819096</v>
      </c>
      <c r="G263" s="760">
        <v>548484.67320720293</v>
      </c>
      <c r="H263" s="760">
        <v>611118.12841433403</v>
      </c>
      <c r="I263" s="760">
        <v>675858.96656927792</v>
      </c>
      <c r="J263" s="760">
        <v>755256.77587602485</v>
      </c>
      <c r="K263" s="760">
        <v>909527.76471600996</v>
      </c>
      <c r="L263" s="760">
        <v>1083415.1933908311</v>
      </c>
      <c r="M263" s="760">
        <v>1248482.2700043425</v>
      </c>
      <c r="N263" s="760">
        <v>1387481.6702670711</v>
      </c>
      <c r="O263" s="760">
        <v>1525221.4220059151</v>
      </c>
      <c r="P263" s="760">
        <v>1758738.0269676587</v>
      </c>
      <c r="Q263" s="760">
        <v>1899089.2202835781</v>
      </c>
      <c r="R263" s="761">
        <v>1993560.2607418301</v>
      </c>
      <c r="S263" s="760">
        <v>2307585.517205595</v>
      </c>
      <c r="T263" s="762">
        <v>2600938.9138001427</v>
      </c>
    </row>
    <row r="264" spans="2:20" ht="16.5" customHeight="1">
      <c r="B264" s="763" t="s">
        <v>807</v>
      </c>
      <c r="C264" s="764">
        <v>157441.63400517881</v>
      </c>
      <c r="D264" s="764">
        <v>168239.13425824349</v>
      </c>
      <c r="E264" s="764">
        <v>175113.02118732096</v>
      </c>
      <c r="F264" s="764">
        <v>188631.55510998177</v>
      </c>
      <c r="G264" s="764">
        <v>202116.27460305643</v>
      </c>
      <c r="H264" s="764">
        <v>214837.99011580239</v>
      </c>
      <c r="I264" s="764">
        <v>230240</v>
      </c>
      <c r="J264" s="764">
        <v>251566</v>
      </c>
      <c r="K264" s="764">
        <v>314637.06739513407</v>
      </c>
      <c r="L264" s="764">
        <v>401681.27200062276</v>
      </c>
      <c r="M264" s="764">
        <v>485105.35047180776</v>
      </c>
      <c r="N264" s="764">
        <v>514450.00513209333</v>
      </c>
      <c r="O264" s="764">
        <v>544083.60852963384</v>
      </c>
      <c r="P264" s="764">
        <v>605613.18547552556</v>
      </c>
      <c r="Q264" s="764">
        <v>637775.62545522524</v>
      </c>
      <c r="R264" s="765">
        <v>668409.1182393186</v>
      </c>
      <c r="S264" s="764">
        <v>707671.31188537495</v>
      </c>
      <c r="T264" s="766">
        <v>767632.68930777058</v>
      </c>
    </row>
    <row r="265" spans="2:20" ht="16.5" customHeight="1">
      <c r="B265" s="763" t="s">
        <v>808</v>
      </c>
      <c r="C265" s="764">
        <v>71743.977370659995</v>
      </c>
      <c r="D265" s="764">
        <v>75711.510954232202</v>
      </c>
      <c r="E265" s="764">
        <v>81227.686003090595</v>
      </c>
      <c r="F265" s="764">
        <v>86902.013300099963</v>
      </c>
      <c r="G265" s="764">
        <v>94310.515448306993</v>
      </c>
      <c r="H265" s="764">
        <v>101964.18069876131</v>
      </c>
      <c r="I265" s="764">
        <v>112112</v>
      </c>
      <c r="J265" s="764">
        <v>126538</v>
      </c>
      <c r="K265" s="764">
        <v>143816.39585023117</v>
      </c>
      <c r="L265" s="764">
        <v>163456.93235523341</v>
      </c>
      <c r="M265" s="764">
        <v>185889.0722196172</v>
      </c>
      <c r="N265" s="764">
        <v>207221.08830495246</v>
      </c>
      <c r="O265" s="764">
        <v>230353.41666606691</v>
      </c>
      <c r="P265" s="764">
        <v>260721.26959986298</v>
      </c>
      <c r="Q265" s="764">
        <v>280320.28262444417</v>
      </c>
      <c r="R265" s="765">
        <v>283465.12058374821</v>
      </c>
      <c r="S265" s="764">
        <v>339784.36231826246</v>
      </c>
      <c r="T265" s="766">
        <v>385733.37577330886</v>
      </c>
    </row>
    <row r="266" spans="2:20" ht="16.5" customHeight="1">
      <c r="B266" s="763" t="s">
        <v>809</v>
      </c>
      <c r="C266" s="764">
        <v>196268.40862254286</v>
      </c>
      <c r="D266" s="764">
        <v>200101.16441883467</v>
      </c>
      <c r="E266" s="764">
        <v>217204.66242973926</v>
      </c>
      <c r="F266" s="764">
        <v>242459.95017112908</v>
      </c>
      <c r="G266" s="764">
        <v>270151.88315583952</v>
      </c>
      <c r="H266" s="764">
        <v>313527.95759977028</v>
      </c>
      <c r="I266" s="764">
        <v>355011.96656927792</v>
      </c>
      <c r="J266" s="764">
        <v>401337.81943199376</v>
      </c>
      <c r="K266" s="764">
        <v>480436.28695602075</v>
      </c>
      <c r="L266" s="764">
        <v>553433.27490023442</v>
      </c>
      <c r="M266" s="764">
        <v>619148.0460629178</v>
      </c>
      <c r="N266" s="764">
        <v>715802.80683002505</v>
      </c>
      <c r="O266" s="764">
        <v>805989.31663231424</v>
      </c>
      <c r="P266" s="764">
        <v>955838.31860652659</v>
      </c>
      <c r="Q266" s="764">
        <v>1053609.7094592666</v>
      </c>
      <c r="R266" s="765">
        <v>1125778.8627338086</v>
      </c>
      <c r="S266" s="764">
        <v>1363575.1103815557</v>
      </c>
      <c r="T266" s="766">
        <v>1567355.7515396716</v>
      </c>
    </row>
    <row r="267" spans="2:20" ht="16.5" customHeight="1">
      <c r="B267" s="759" t="s">
        <v>810</v>
      </c>
      <c r="C267" s="760">
        <v>413428.4863050417</v>
      </c>
      <c r="D267" s="760">
        <v>414091.9878753224</v>
      </c>
      <c r="E267" s="760">
        <v>429699.31467895547</v>
      </c>
      <c r="F267" s="760">
        <v>448654.31799072138</v>
      </c>
      <c r="G267" s="760">
        <v>463164.95818513352</v>
      </c>
      <c r="H267" s="760">
        <v>480434.63276113902</v>
      </c>
      <c r="I267" s="760">
        <v>493650.597963924</v>
      </c>
      <c r="J267" s="760">
        <v>522259.94863582763</v>
      </c>
      <c r="K267" s="760">
        <v>542652.3579459379</v>
      </c>
      <c r="L267" s="760">
        <v>565759.14684109436</v>
      </c>
      <c r="M267" s="760">
        <v>587533.85648127354</v>
      </c>
      <c r="N267" s="760">
        <v>614636.5175408381</v>
      </c>
      <c r="O267" s="760">
        <v>637770.93824996613</v>
      </c>
      <c r="P267" s="760">
        <v>674226.6660424897</v>
      </c>
      <c r="Q267" s="760">
        <v>694269.35930188361</v>
      </c>
      <c r="R267" s="761">
        <v>695687.74916340713</v>
      </c>
      <c r="S267" s="760">
        <v>747107.0009483028</v>
      </c>
      <c r="T267" s="762">
        <v>791144.18962553854</v>
      </c>
    </row>
    <row r="268" spans="2:20" ht="16.5" customHeight="1">
      <c r="B268" s="763" t="s">
        <v>807</v>
      </c>
      <c r="C268" s="764">
        <v>157441.63400517922</v>
      </c>
      <c r="D268" s="764">
        <v>162398.17934606725</v>
      </c>
      <c r="E268" s="764">
        <v>167801.23034850377</v>
      </c>
      <c r="F268" s="764">
        <v>175765.30901527495</v>
      </c>
      <c r="G268" s="764">
        <v>181979.46274695909</v>
      </c>
      <c r="H268" s="764">
        <v>185363.19603200789</v>
      </c>
      <c r="I268" s="764">
        <v>187179</v>
      </c>
      <c r="J268" s="764">
        <v>198072</v>
      </c>
      <c r="K268" s="764">
        <v>203994.61287728726</v>
      </c>
      <c r="L268" s="764">
        <v>208101.79657777672</v>
      </c>
      <c r="M268" s="764">
        <v>217423.567149309</v>
      </c>
      <c r="N268" s="764">
        <v>227499.92461867712</v>
      </c>
      <c r="O268" s="764">
        <v>230018.0450595099</v>
      </c>
      <c r="P268" s="764">
        <v>240681.24218318349</v>
      </c>
      <c r="Q268" s="764">
        <v>243371.22257094953</v>
      </c>
      <c r="R268" s="765">
        <v>243824.30540211833</v>
      </c>
      <c r="S268" s="764">
        <v>256771.83321802484</v>
      </c>
      <c r="T268" s="766">
        <v>264278.82911661954</v>
      </c>
    </row>
    <row r="269" spans="2:20" ht="16.5" customHeight="1">
      <c r="B269" s="763" t="s">
        <v>808</v>
      </c>
      <c r="C269" s="764">
        <v>71743.977371021625</v>
      </c>
      <c r="D269" s="764">
        <v>72219.931211171177</v>
      </c>
      <c r="E269" s="764">
        <v>74452.216745069119</v>
      </c>
      <c r="F269" s="764">
        <v>75556.804788661204</v>
      </c>
      <c r="G269" s="764">
        <v>77755.998929886802</v>
      </c>
      <c r="H269" s="764">
        <v>81150.484873978014</v>
      </c>
      <c r="I269" s="764">
        <v>84409</v>
      </c>
      <c r="J269" s="764">
        <v>85792.364239155664</v>
      </c>
      <c r="K269" s="764">
        <v>85252.747077234264</v>
      </c>
      <c r="L269" s="764">
        <v>88709.68332520721</v>
      </c>
      <c r="M269" s="764">
        <v>92612.539474591846</v>
      </c>
      <c r="N269" s="764">
        <v>95341.867031684509</v>
      </c>
      <c r="O269" s="764">
        <v>97908.792231867177</v>
      </c>
      <c r="P269" s="764">
        <v>104680.77212543385</v>
      </c>
      <c r="Q269" s="764">
        <v>106165.3330321331</v>
      </c>
      <c r="R269" s="765">
        <v>99294.426794963802</v>
      </c>
      <c r="S269" s="764">
        <v>111573.16911407968</v>
      </c>
      <c r="T269" s="766">
        <v>121356.50677756165</v>
      </c>
    </row>
    <row r="270" spans="2:20" ht="16.5" customHeight="1">
      <c r="B270" s="763" t="s">
        <v>809</v>
      </c>
      <c r="C270" s="764">
        <v>196268.87492884084</v>
      </c>
      <c r="D270" s="764">
        <v>192781.87731808395</v>
      </c>
      <c r="E270" s="764">
        <v>199873.86758538266</v>
      </c>
      <c r="F270" s="764">
        <v>213504.20418678509</v>
      </c>
      <c r="G270" s="764">
        <v>220609.49650828767</v>
      </c>
      <c r="H270" s="764">
        <v>233025.95185515314</v>
      </c>
      <c r="I270" s="764">
        <v>243538.597963924</v>
      </c>
      <c r="J270" s="764">
        <v>261438.43457535707</v>
      </c>
      <c r="K270" s="764">
        <v>277129.91653539066</v>
      </c>
      <c r="L270" s="764">
        <v>293274.96116391628</v>
      </c>
      <c r="M270" s="764">
        <v>303319.10485805623</v>
      </c>
      <c r="N270" s="764">
        <v>318519.82831618399</v>
      </c>
      <c r="O270" s="764">
        <v>336762.66640075634</v>
      </c>
      <c r="P270" s="764">
        <v>357694.4891595642</v>
      </c>
      <c r="Q270" s="764">
        <v>374256.7169811505</v>
      </c>
      <c r="R270" s="765">
        <v>383057.31204741157</v>
      </c>
      <c r="S270" s="764">
        <v>411590.10610333737</v>
      </c>
      <c r="T270" s="766">
        <v>438853.42996658542</v>
      </c>
    </row>
    <row r="271" spans="2:20" ht="16.5" customHeight="1">
      <c r="B271" s="759" t="s">
        <v>811</v>
      </c>
      <c r="C271" s="767"/>
      <c r="D271" s="767">
        <v>0.16048762779039502</v>
      </c>
      <c r="E271" s="767">
        <v>3.769048245466712</v>
      </c>
      <c r="F271" s="767">
        <v>4.411224934330626</v>
      </c>
      <c r="G271" s="767">
        <v>3.2342584507817533</v>
      </c>
      <c r="H271" s="767">
        <v>3.7286228741645346</v>
      </c>
      <c r="I271" s="767">
        <v>2.7508352440852559</v>
      </c>
      <c r="J271" s="767">
        <v>5.7954656167547896</v>
      </c>
      <c r="K271" s="767">
        <v>3.9046473625588911</v>
      </c>
      <c r="L271" s="767">
        <v>4.2581200573090472</v>
      </c>
      <c r="M271" s="767">
        <v>3.8487596288558237</v>
      </c>
      <c r="N271" s="767">
        <v>4.6129530682506985</v>
      </c>
      <c r="O271" s="767">
        <v>3.7639190072351849</v>
      </c>
      <c r="P271" s="767">
        <v>5.716116179981098</v>
      </c>
      <c r="Q271" s="767">
        <v>2.9726936457495174</v>
      </c>
      <c r="R271" s="768">
        <v>0.20429964861905647</v>
      </c>
      <c r="S271" s="767">
        <v>7.3911394654756251</v>
      </c>
      <c r="T271" s="769">
        <v>5.8943616672497168</v>
      </c>
    </row>
    <row r="272" spans="2:20" ht="16.5" customHeight="1">
      <c r="B272" s="763" t="s">
        <v>807</v>
      </c>
      <c r="C272" s="770"/>
      <c r="D272" s="770">
        <v>3.1481795601314553</v>
      </c>
      <c r="E272" s="770">
        <v>3.327039147971437</v>
      </c>
      <c r="F272" s="770">
        <v>4.7461384223647869</v>
      </c>
      <c r="G272" s="770">
        <v>3.5354836324067218</v>
      </c>
      <c r="H272" s="770">
        <v>1.8594039316149946</v>
      </c>
      <c r="I272" s="770">
        <v>0.9795925010262333</v>
      </c>
      <c r="J272" s="770">
        <v>5.8195630920135271</v>
      </c>
      <c r="K272" s="770">
        <v>2.9901313044182225</v>
      </c>
      <c r="L272" s="770">
        <v>2.0133785115983112</v>
      </c>
      <c r="M272" s="770">
        <v>4.4794282052477756</v>
      </c>
      <c r="N272" s="770">
        <v>4.6344366443259037</v>
      </c>
      <c r="O272" s="770">
        <v>1.1068664945948932</v>
      </c>
      <c r="P272" s="770">
        <v>4.6358089518215122</v>
      </c>
      <c r="Q272" s="770">
        <v>1.1176526942297711</v>
      </c>
      <c r="R272" s="771">
        <v>0.18616943547494524</v>
      </c>
      <c r="S272" s="770">
        <v>5.3101875116811126</v>
      </c>
      <c r="T272" s="772">
        <v>2.9236056792181389</v>
      </c>
    </row>
    <row r="273" spans="1:20" ht="16.5" customHeight="1">
      <c r="B273" s="763" t="s">
        <v>808</v>
      </c>
      <c r="C273" s="770"/>
      <c r="D273" s="770">
        <v>0.66340598554798869</v>
      </c>
      <c r="E273" s="770">
        <v>3.0909549434085397</v>
      </c>
      <c r="F273" s="770">
        <v>1.4836200880012615</v>
      </c>
      <c r="G273" s="770">
        <v>2.9106500034999243</v>
      </c>
      <c r="H273" s="770">
        <v>4.3655614882551328</v>
      </c>
      <c r="I273" s="770">
        <v>4.0153982210731964</v>
      </c>
      <c r="J273" s="770">
        <v>1.6388823930572145</v>
      </c>
      <c r="K273" s="770">
        <v>-0.62898040718071113</v>
      </c>
      <c r="L273" s="770">
        <v>4.0549265173134579</v>
      </c>
      <c r="M273" s="770">
        <v>4.3995830027674367</v>
      </c>
      <c r="N273" s="770">
        <v>2.9470388919002182</v>
      </c>
      <c r="O273" s="770">
        <v>2.6923378785204766</v>
      </c>
      <c r="P273" s="770">
        <v>6.9166208051359712</v>
      </c>
      <c r="Q273" s="770">
        <v>1.4181791713576306</v>
      </c>
      <c r="R273" s="771">
        <v>-6.4718925104202141</v>
      </c>
      <c r="S273" s="770">
        <v>12.36599345547423</v>
      </c>
      <c r="T273" s="772">
        <v>8.7685397315181124</v>
      </c>
    </row>
    <row r="274" spans="1:20" ht="16.5" customHeight="1">
      <c r="B274" s="763" t="s">
        <v>809</v>
      </c>
      <c r="C274" s="770"/>
      <c r="D274" s="770">
        <v>-1.776643195219384</v>
      </c>
      <c r="E274" s="770">
        <v>3.6787639823618643</v>
      </c>
      <c r="F274" s="770">
        <v>6.8194690812093244</v>
      </c>
      <c r="G274" s="770">
        <v>3.3279402382570806</v>
      </c>
      <c r="H274" s="770">
        <v>5.6282506163097166</v>
      </c>
      <c r="I274" s="770">
        <v>4.511362801043477</v>
      </c>
      <c r="J274" s="770">
        <v>7.3498972077044726</v>
      </c>
      <c r="K274" s="770">
        <v>6.0019797722246055</v>
      </c>
      <c r="L274" s="770">
        <v>5.8258035907371362</v>
      </c>
      <c r="M274" s="770">
        <v>3.4248214216030934</v>
      </c>
      <c r="N274" s="770">
        <v>5.011462586651513</v>
      </c>
      <c r="O274" s="770">
        <v>5.7273791025855028</v>
      </c>
      <c r="P274" s="770">
        <v>6.2156007322671698</v>
      </c>
      <c r="Q274" s="770">
        <v>4.6302720124374206</v>
      </c>
      <c r="R274" s="771">
        <v>2.3514862037076849</v>
      </c>
      <c r="S274" s="770">
        <v>7.4487010581837554</v>
      </c>
      <c r="T274" s="772">
        <v>6.6239016582199088</v>
      </c>
    </row>
    <row r="275" spans="1:20" ht="16.5" customHeight="1">
      <c r="B275" s="759" t="s">
        <v>812</v>
      </c>
      <c r="C275" s="767">
        <v>99.999890397992019</v>
      </c>
      <c r="D275" s="767">
        <v>103.89607445680265</v>
      </c>
      <c r="E275" s="767">
        <v>107.10611036642443</v>
      </c>
      <c r="F275" s="767">
        <v>111.43807881195546</v>
      </c>
      <c r="G275" s="767">
        <v>117.95245553276597</v>
      </c>
      <c r="H275" s="767">
        <v>126.18220599039718</v>
      </c>
      <c r="I275" s="767">
        <v>135.3772003475768</v>
      </c>
      <c r="J275" s="767">
        <v>142.93743240021851</v>
      </c>
      <c r="K275" s="767">
        <v>165.77108390013399</v>
      </c>
      <c r="L275" s="767">
        <v>189.56061373545</v>
      </c>
      <c r="M275" s="767">
        <v>210.3418124771724</v>
      </c>
      <c r="N275" s="767">
        <v>224.12845663294476</v>
      </c>
      <c r="O275" s="767">
        <v>237.76911370636401</v>
      </c>
      <c r="P275" s="767">
        <v>259.17870963331205</v>
      </c>
      <c r="Q275" s="767">
        <v>272.41281346801605</v>
      </c>
      <c r="R275" s="768">
        <v>286.10873603224456</v>
      </c>
      <c r="S275" s="767">
        <v>309.13222888782974</v>
      </c>
      <c r="T275" s="769">
        <v>329.98894942859727</v>
      </c>
    </row>
    <row r="276" spans="1:20" ht="16.5" customHeight="1">
      <c r="B276" s="763" t="s">
        <v>807</v>
      </c>
      <c r="C276" s="770">
        <v>99.999999999999744</v>
      </c>
      <c r="D276" s="770">
        <v>103.59668743559574</v>
      </c>
      <c r="E276" s="770">
        <v>104.35741193531862</v>
      </c>
      <c r="F276" s="770">
        <v>107.32012828173542</v>
      </c>
      <c r="G276" s="770">
        <v>111.06543098442785</v>
      </c>
      <c r="H276" s="770">
        <v>115.90110373296805</v>
      </c>
      <c r="I276" s="770">
        <v>123.00525165750432</v>
      </c>
      <c r="J276" s="770">
        <v>127.00735086231269</v>
      </c>
      <c r="K276" s="770">
        <v>154.23792959885841</v>
      </c>
      <c r="L276" s="770">
        <v>193.02153013873522</v>
      </c>
      <c r="M276" s="770">
        <v>223.1153489164661</v>
      </c>
      <c r="N276" s="770">
        <v>226.1319453157561</v>
      </c>
      <c r="O276" s="770">
        <v>236.53953253487975</v>
      </c>
      <c r="P276" s="770">
        <v>251.62458859780639</v>
      </c>
      <c r="Q276" s="770">
        <v>262.05876714503324</v>
      </c>
      <c r="R276" s="771">
        <v>274.1355572148434</v>
      </c>
      <c r="S276" s="770">
        <v>275.60316994913205</v>
      </c>
      <c r="T276" s="772">
        <v>290.46317931469031</v>
      </c>
    </row>
    <row r="277" spans="1:20" ht="16.5" customHeight="1">
      <c r="B277" s="763" t="s">
        <v>808</v>
      </c>
      <c r="C277" s="770">
        <v>99.999999999495941</v>
      </c>
      <c r="D277" s="770">
        <v>104.83464839207841</v>
      </c>
      <c r="E277" s="770">
        <v>109.10042649397704</v>
      </c>
      <c r="F277" s="770">
        <v>115.01546888221685</v>
      </c>
      <c r="G277" s="770">
        <v>121.29033996894249</v>
      </c>
      <c r="H277" s="770">
        <v>125.6482704411511</v>
      </c>
      <c r="I277" s="770">
        <v>132.81995995687663</v>
      </c>
      <c r="J277" s="770">
        <v>147.49331263008605</v>
      </c>
      <c r="K277" s="770">
        <v>168.69414861194031</v>
      </c>
      <c r="L277" s="770">
        <v>184.26052966056128</v>
      </c>
      <c r="M277" s="770">
        <v>200.71695828038023</v>
      </c>
      <c r="N277" s="770">
        <v>217.34532242387036</v>
      </c>
      <c r="O277" s="770">
        <v>235.2734738270951</v>
      </c>
      <c r="P277" s="770">
        <v>249.06318926216309</v>
      </c>
      <c r="Q277" s="770">
        <v>264.04125962624681</v>
      </c>
      <c r="R277" s="771">
        <v>285.47938664179441</v>
      </c>
      <c r="S277" s="770">
        <v>304.53949190135916</v>
      </c>
      <c r="T277" s="772">
        <v>317.85141647190972</v>
      </c>
    </row>
    <row r="278" spans="1:20" ht="16.5" customHeight="1">
      <c r="B278" s="763" t="s">
        <v>809</v>
      </c>
      <c r="C278" s="770">
        <v>99.999762414545785</v>
      </c>
      <c r="D278" s="770">
        <v>103.79666761345732</v>
      </c>
      <c r="E278" s="770">
        <v>108.67086580838448</v>
      </c>
      <c r="F278" s="770">
        <v>113.56214323489947</v>
      </c>
      <c r="G278" s="770">
        <v>122.45705077600351</v>
      </c>
      <c r="H278" s="770">
        <v>134.54636923644301</v>
      </c>
      <c r="I278" s="770">
        <v>145.77236197354918</v>
      </c>
      <c r="J278" s="770">
        <v>153.5114070292951</v>
      </c>
      <c r="K278" s="770">
        <v>173.36139416570964</v>
      </c>
      <c r="L278" s="770">
        <v>188.70798676567256</v>
      </c>
      <c r="M278" s="770">
        <v>204.12431533208553</v>
      </c>
      <c r="N278" s="770">
        <v>224.72786407490824</v>
      </c>
      <c r="O278" s="770">
        <v>239.33452162216997</v>
      </c>
      <c r="P278" s="770">
        <v>267.22198624092755</v>
      </c>
      <c r="Q278" s="770">
        <v>281.52058778208431</v>
      </c>
      <c r="R278" s="771">
        <v>293.89306177621518</v>
      </c>
      <c r="S278" s="770">
        <v>331.29443350594164</v>
      </c>
      <c r="T278" s="772">
        <v>357.14788686031483</v>
      </c>
    </row>
    <row r="279" spans="1:20" ht="16.5" customHeight="1">
      <c r="B279" s="944" t="s">
        <v>813</v>
      </c>
      <c r="C279" s="945"/>
      <c r="D279" s="945"/>
      <c r="E279" s="945"/>
      <c r="F279" s="945"/>
      <c r="G279" s="945"/>
      <c r="H279" s="945"/>
      <c r="I279" s="945"/>
      <c r="J279" s="945"/>
      <c r="K279" s="945"/>
      <c r="L279" s="945"/>
      <c r="M279" s="773"/>
      <c r="N279" s="773"/>
      <c r="O279" s="773"/>
      <c r="P279" s="773"/>
      <c r="Q279" s="773"/>
      <c r="R279" s="774"/>
      <c r="S279" s="773"/>
      <c r="T279" s="775"/>
    </row>
    <row r="280" spans="1:20" ht="16.5" customHeight="1">
      <c r="B280" s="763" t="s">
        <v>807</v>
      </c>
      <c r="C280" s="770">
        <v>37.005557969760794</v>
      </c>
      <c r="D280" s="770">
        <v>37.887275900965228</v>
      </c>
      <c r="E280" s="770">
        <v>36.979143377071978</v>
      </c>
      <c r="F280" s="770">
        <v>36.415813778258347</v>
      </c>
      <c r="G280" s="770">
        <v>35.673117284656549</v>
      </c>
      <c r="H280" s="770">
        <v>34.083408111278352</v>
      </c>
      <c r="I280" s="770">
        <v>33.01575805998106</v>
      </c>
      <c r="J280" s="770">
        <v>32.275147897930964</v>
      </c>
      <c r="K280" s="770">
        <v>33.511609571586689</v>
      </c>
      <c r="L280" s="770">
        <v>35.910201489113788</v>
      </c>
      <c r="M280" s="770">
        <v>37.600913249541065</v>
      </c>
      <c r="N280" s="770">
        <v>35.788476231569327</v>
      </c>
      <c r="O280" s="770">
        <v>34.42638192807609</v>
      </c>
      <c r="P280" s="770">
        <v>33.235771833634224</v>
      </c>
      <c r="Q280" s="770">
        <v>32.346391864080125</v>
      </c>
      <c r="R280" s="771">
        <v>32.171353232089174</v>
      </c>
      <c r="S280" s="770">
        <v>29.351400919881932</v>
      </c>
      <c r="T280" s="772">
        <v>28.214302712550086</v>
      </c>
    </row>
    <row r="281" spans="1:20" ht="16.5" customHeight="1">
      <c r="B281" s="763" t="s">
        <v>808</v>
      </c>
      <c r="C281" s="770">
        <v>16.862921490536838</v>
      </c>
      <c r="D281" s="770">
        <v>17.050152552490289</v>
      </c>
      <c r="E281" s="770">
        <v>17.153094764340427</v>
      </c>
      <c r="F281" s="770">
        <v>16.776660360176979</v>
      </c>
      <c r="G281" s="770">
        <v>16.645616912201845</v>
      </c>
      <c r="H281" s="770">
        <v>16.17631398252589</v>
      </c>
      <c r="I281" s="770">
        <v>16.076540425732265</v>
      </c>
      <c r="J281" s="770">
        <v>16.234438138335019</v>
      </c>
      <c r="K281" s="770">
        <v>15.317708582864329</v>
      </c>
      <c r="L281" s="770">
        <v>14.613007338962456</v>
      </c>
      <c r="M281" s="770">
        <v>14.408414320249197</v>
      </c>
      <c r="N281" s="770">
        <v>14.415641791231998</v>
      </c>
      <c r="O281" s="770">
        <v>14.575397193116032</v>
      </c>
      <c r="P281" s="770">
        <v>14.308262825870505</v>
      </c>
      <c r="Q281" s="770">
        <v>14.217146826123935</v>
      </c>
      <c r="R281" s="771">
        <v>13.643525012492969</v>
      </c>
      <c r="S281" s="770">
        <v>14.092908497504764</v>
      </c>
      <c r="T281" s="772">
        <v>14.177611743210324</v>
      </c>
    </row>
    <row r="282" spans="1:20" ht="16.5" customHeight="1" thickBot="1">
      <c r="B282" s="763" t="s">
        <v>809</v>
      </c>
      <c r="C282" s="776">
        <v>46.131520539702372</v>
      </c>
      <c r="D282" s="776">
        <v>45.062571546544454</v>
      </c>
      <c r="E282" s="776">
        <v>45.86776185858762</v>
      </c>
      <c r="F282" s="776">
        <v>46.807525861564677</v>
      </c>
      <c r="G282" s="776">
        <v>47.681265803141613</v>
      </c>
      <c r="H282" s="776">
        <v>49.740277906195743</v>
      </c>
      <c r="I282" s="776">
        <v>50.907701514286671</v>
      </c>
      <c r="J282" s="776">
        <v>51.490413963734007</v>
      </c>
      <c r="K282" s="776">
        <v>51.17068184554897</v>
      </c>
      <c r="L282" s="776">
        <v>49.476791171923765</v>
      </c>
      <c r="M282" s="776">
        <v>47.990672430209756</v>
      </c>
      <c r="N282" s="776">
        <v>49.795881977198661</v>
      </c>
      <c r="O282" s="776">
        <v>50.998220878807864</v>
      </c>
      <c r="P282" s="776">
        <v>52.455965340495261</v>
      </c>
      <c r="Q282" s="776">
        <v>53.436461309795938</v>
      </c>
      <c r="R282" s="777">
        <v>54.185121755417875</v>
      </c>
      <c r="S282" s="776">
        <v>56.555690582613302</v>
      </c>
      <c r="T282" s="778">
        <v>57.608085544239593</v>
      </c>
    </row>
    <row r="283" spans="1:20" ht="16.5" customHeight="1">
      <c r="B283" s="609" t="s">
        <v>724</v>
      </c>
      <c r="C283" s="640"/>
      <c r="D283" s="640"/>
      <c r="E283" s="640"/>
      <c r="F283" s="640"/>
      <c r="G283" s="640"/>
      <c r="H283" s="640"/>
      <c r="I283" s="640"/>
      <c r="J283" s="640"/>
      <c r="K283" s="640"/>
      <c r="L283" s="640"/>
      <c r="M283" s="640"/>
      <c r="N283" s="612"/>
      <c r="O283" s="612"/>
      <c r="Q283" s="612"/>
      <c r="T283" s="612">
        <v>43215</v>
      </c>
    </row>
    <row r="284" spans="1:20" ht="16.5" customHeight="1">
      <c r="B284" s="582" t="s">
        <v>726</v>
      </c>
    </row>
    <row r="285" spans="1:20" ht="16.5" customHeight="1">
      <c r="A285" s="946" t="s">
        <v>814</v>
      </c>
      <c r="B285" s="946"/>
      <c r="C285" s="946"/>
      <c r="D285" s="946"/>
      <c r="E285" s="946"/>
      <c r="F285" s="946"/>
      <c r="G285" s="946"/>
      <c r="H285" s="946"/>
      <c r="I285" s="946"/>
      <c r="J285" s="946"/>
      <c r="K285" s="946"/>
      <c r="L285" s="946"/>
      <c r="M285" s="946"/>
      <c r="N285" s="946"/>
      <c r="O285" s="946"/>
      <c r="P285" s="946"/>
      <c r="Q285" s="946"/>
      <c r="R285" s="946"/>
      <c r="S285" s="946"/>
      <c r="T285" s="946"/>
    </row>
    <row r="286" spans="1:20" ht="16.5" customHeight="1" thickBot="1">
      <c r="A286" s="614"/>
      <c r="B286" s="614"/>
      <c r="C286" s="615"/>
      <c r="D286" s="614"/>
      <c r="E286" s="614"/>
      <c r="F286" s="610"/>
      <c r="G286" s="610"/>
      <c r="H286" s="610"/>
      <c r="I286" s="610"/>
      <c r="J286" s="610"/>
      <c r="K286" s="616"/>
      <c r="P286" s="616"/>
      <c r="Q286" s="616"/>
      <c r="R286" s="616"/>
      <c r="S286" s="616"/>
      <c r="T286" s="616"/>
    </row>
    <row r="287" spans="1:20" ht="16.5" customHeight="1">
      <c r="A287" s="938" t="s">
        <v>740</v>
      </c>
      <c r="B287" s="940" t="s">
        <v>667</v>
      </c>
      <c r="C287" s="587" t="s">
        <v>668</v>
      </c>
      <c r="D287" s="587" t="s">
        <v>669</v>
      </c>
      <c r="E287" s="587" t="s">
        <v>670</v>
      </c>
      <c r="F287" s="587" t="s">
        <v>671</v>
      </c>
      <c r="G287" s="587" t="s">
        <v>672</v>
      </c>
      <c r="H287" s="587" t="s">
        <v>673</v>
      </c>
      <c r="I287" s="587" t="s">
        <v>674</v>
      </c>
      <c r="J287" s="587" t="s">
        <v>675</v>
      </c>
      <c r="K287" s="587" t="s">
        <v>676</v>
      </c>
      <c r="L287" s="587" t="s">
        <v>677</v>
      </c>
      <c r="M287" s="587" t="s">
        <v>678</v>
      </c>
      <c r="N287" s="587" t="s">
        <v>679</v>
      </c>
      <c r="O287" s="587" t="s">
        <v>680</v>
      </c>
      <c r="P287" s="587" t="s">
        <v>681</v>
      </c>
      <c r="Q287" s="587" t="s">
        <v>682</v>
      </c>
      <c r="R287" s="587" t="s">
        <v>683</v>
      </c>
      <c r="S287" s="587" t="s">
        <v>684</v>
      </c>
      <c r="T287" s="588" t="s">
        <v>685</v>
      </c>
    </row>
    <row r="288" spans="1:20" ht="16.5" customHeight="1">
      <c r="A288" s="939"/>
      <c r="B288" s="941"/>
      <c r="C288" s="589" t="s">
        <v>686</v>
      </c>
      <c r="D288" s="589" t="s">
        <v>626</v>
      </c>
      <c r="E288" s="589" t="s">
        <v>627</v>
      </c>
      <c r="F288" s="589" t="s">
        <v>628</v>
      </c>
      <c r="G288" s="589" t="s">
        <v>629</v>
      </c>
      <c r="H288" s="589" t="s">
        <v>630</v>
      </c>
      <c r="I288" s="589" t="s">
        <v>631</v>
      </c>
      <c r="J288" s="589" t="s">
        <v>314</v>
      </c>
      <c r="K288" s="589" t="s">
        <v>92</v>
      </c>
      <c r="L288" s="590" t="s">
        <v>93</v>
      </c>
      <c r="M288" s="590" t="s">
        <v>94</v>
      </c>
      <c r="N288" s="590" t="s">
        <v>95</v>
      </c>
      <c r="O288" s="590" t="s">
        <v>96</v>
      </c>
      <c r="P288" s="590" t="s">
        <v>97</v>
      </c>
      <c r="Q288" s="590" t="s">
        <v>98</v>
      </c>
      <c r="R288" s="590" t="s">
        <v>99</v>
      </c>
      <c r="S288" s="590" t="s">
        <v>100</v>
      </c>
      <c r="T288" s="591" t="s">
        <v>116</v>
      </c>
    </row>
    <row r="289" spans="1:20" ht="16.5" customHeight="1">
      <c r="A289" s="592" t="s">
        <v>687</v>
      </c>
      <c r="B289" s="597" t="s">
        <v>688</v>
      </c>
      <c r="C289" s="595">
        <v>99.99999999999973</v>
      </c>
      <c r="D289" s="595">
        <v>103.47716464095733</v>
      </c>
      <c r="E289" s="595">
        <v>104.25100830493929</v>
      </c>
      <c r="F289" s="595">
        <v>107.13382169840307</v>
      </c>
      <c r="G289" s="595">
        <v>110.93175105424487</v>
      </c>
      <c r="H289" s="595">
        <v>115.71698921741078</v>
      </c>
      <c r="I289" s="595">
        <v>122.85032809769288</v>
      </c>
      <c r="J289" s="595">
        <v>126.39236626946612</v>
      </c>
      <c r="K289" s="595">
        <v>154.08155525411533</v>
      </c>
      <c r="L289" s="595">
        <v>193.6332922089012</v>
      </c>
      <c r="M289" s="595">
        <v>224.01110970768397</v>
      </c>
      <c r="N289" s="595">
        <v>226.50634596055821</v>
      </c>
      <c r="O289" s="595">
        <v>236.38368254595986</v>
      </c>
      <c r="P289" s="595">
        <v>250.99830582552616</v>
      </c>
      <c r="Q289" s="738">
        <v>261.5082799605587</v>
      </c>
      <c r="R289" s="595">
        <v>273.82563105720851</v>
      </c>
      <c r="S289" s="595">
        <v>274.69803717948542</v>
      </c>
      <c r="T289" s="596">
        <v>289.51717843093013</v>
      </c>
    </row>
    <row r="290" spans="1:20" ht="16.5" customHeight="1">
      <c r="A290" s="592" t="s">
        <v>689</v>
      </c>
      <c r="B290" s="597" t="s">
        <v>690</v>
      </c>
      <c r="C290" s="595">
        <v>100</v>
      </c>
      <c r="D290" s="595">
        <v>108.00002194998694</v>
      </c>
      <c r="E290" s="595">
        <v>104.00005180358004</v>
      </c>
      <c r="F290" s="595">
        <v>107.00001581325654</v>
      </c>
      <c r="G290" s="595">
        <v>106.99998603744756</v>
      </c>
      <c r="H290" s="595">
        <v>112.99999737374024</v>
      </c>
      <c r="I290" s="595">
        <v>115.82100070472163</v>
      </c>
      <c r="J290" s="595">
        <v>127.0279146141215</v>
      </c>
      <c r="K290" s="595">
        <v>127.1006363888221</v>
      </c>
      <c r="L290" s="595">
        <v>127.57978461721997</v>
      </c>
      <c r="M290" s="595">
        <v>138.77894366324679</v>
      </c>
      <c r="N290" s="595">
        <v>153.91619917607883</v>
      </c>
      <c r="O290" s="595">
        <v>171.14610126683394</v>
      </c>
      <c r="P290" s="595">
        <v>212.56118007368673</v>
      </c>
      <c r="Q290" s="738">
        <v>213.83150554989513</v>
      </c>
      <c r="R290" s="595">
        <v>227.30288957802728</v>
      </c>
      <c r="S290" s="595">
        <v>235.03140842398375</v>
      </c>
      <c r="T290" s="596">
        <v>237.54447831271372</v>
      </c>
    </row>
    <row r="291" spans="1:20" ht="16.5" customHeight="1">
      <c r="A291" s="592" t="s">
        <v>691</v>
      </c>
      <c r="B291" s="597" t="s">
        <v>734</v>
      </c>
      <c r="C291" s="595">
        <v>99.999999999999972</v>
      </c>
      <c r="D291" s="595">
        <v>108.71</v>
      </c>
      <c r="E291" s="595">
        <v>113.26</v>
      </c>
      <c r="F291" s="595">
        <v>123.41</v>
      </c>
      <c r="G291" s="595">
        <v>126.69</v>
      </c>
      <c r="H291" s="595">
        <v>133.43760182469859</v>
      </c>
      <c r="I291" s="595">
        <v>143.3906840117499</v>
      </c>
      <c r="J291" s="595">
        <v>174.09470752089135</v>
      </c>
      <c r="K291" s="595">
        <v>200.86922165152114</v>
      </c>
      <c r="L291" s="595">
        <v>229.23115807689368</v>
      </c>
      <c r="M291" s="595">
        <v>263.78969895814947</v>
      </c>
      <c r="N291" s="595">
        <v>294.83942907873251</v>
      </c>
      <c r="O291" s="595">
        <v>338.76170634463796</v>
      </c>
      <c r="P291" s="595">
        <v>348.26928981644943</v>
      </c>
      <c r="Q291" s="738">
        <v>367.27101404536728</v>
      </c>
      <c r="R291" s="595">
        <v>370.03300612413182</v>
      </c>
      <c r="S291" s="595">
        <v>398.14985640701622</v>
      </c>
      <c r="T291" s="596">
        <v>427.29018655245267</v>
      </c>
    </row>
    <row r="292" spans="1:20" ht="16.5" customHeight="1">
      <c r="A292" s="592" t="s">
        <v>693</v>
      </c>
      <c r="B292" s="597" t="s">
        <v>694</v>
      </c>
      <c r="C292" s="595">
        <v>99.999999999999972</v>
      </c>
      <c r="D292" s="595">
        <v>103.7727996399568</v>
      </c>
      <c r="E292" s="595">
        <v>106.72249915311529</v>
      </c>
      <c r="F292" s="595">
        <v>112.13598679233814</v>
      </c>
      <c r="G292" s="595">
        <v>117.69673234584528</v>
      </c>
      <c r="H292" s="595">
        <v>122.98805849442202</v>
      </c>
      <c r="I292" s="595">
        <v>130.78639292070892</v>
      </c>
      <c r="J292" s="595">
        <v>144.6060773499679</v>
      </c>
      <c r="K292" s="595">
        <v>167.24731176301574</v>
      </c>
      <c r="L292" s="595">
        <v>176.02882602547763</v>
      </c>
      <c r="M292" s="595">
        <v>192.093969321093</v>
      </c>
      <c r="N292" s="595">
        <v>209.83837393674884</v>
      </c>
      <c r="O292" s="595">
        <v>222.62486682413476</v>
      </c>
      <c r="P292" s="595">
        <v>235.9557013395866</v>
      </c>
      <c r="Q292" s="738">
        <v>247.52542486851144</v>
      </c>
      <c r="R292" s="595">
        <v>273.53927043611486</v>
      </c>
      <c r="S292" s="595">
        <v>275.9445263939831</v>
      </c>
      <c r="T292" s="596">
        <v>279.7052658271009</v>
      </c>
    </row>
    <row r="293" spans="1:20" ht="16.5" customHeight="1">
      <c r="A293" s="592" t="s">
        <v>695</v>
      </c>
      <c r="B293" s="597" t="s">
        <v>696</v>
      </c>
      <c r="C293" s="595">
        <v>99.999999995333695</v>
      </c>
      <c r="D293" s="595">
        <v>105.87476575865742</v>
      </c>
      <c r="E293" s="595">
        <v>111.41096082444616</v>
      </c>
      <c r="F293" s="595">
        <v>111.9883200822058</v>
      </c>
      <c r="G293" s="595">
        <v>114.97661134684691</v>
      </c>
      <c r="H293" s="595">
        <v>113.92236135910649</v>
      </c>
      <c r="I293" s="595">
        <v>113.59357060849598</v>
      </c>
      <c r="J293" s="595">
        <v>115.26052711299606</v>
      </c>
      <c r="K293" s="595">
        <v>114.73694588028962</v>
      </c>
      <c r="L293" s="595">
        <v>117.35992137434937</v>
      </c>
      <c r="M293" s="595">
        <v>117.97154969035684</v>
      </c>
      <c r="N293" s="595">
        <v>119.25279259967468</v>
      </c>
      <c r="O293" s="595">
        <v>139.52862941678902</v>
      </c>
      <c r="P293" s="595">
        <v>140.42420603496925</v>
      </c>
      <c r="Q293" s="738">
        <v>143.83331979396826</v>
      </c>
      <c r="R293" s="595">
        <v>149.4944028902724</v>
      </c>
      <c r="S293" s="595">
        <v>179.34053808587146</v>
      </c>
      <c r="T293" s="596">
        <v>179.34696301455233</v>
      </c>
    </row>
    <row r="294" spans="1:20" ht="16.5" customHeight="1">
      <c r="A294" s="592" t="s">
        <v>697</v>
      </c>
      <c r="B294" s="597" t="s">
        <v>698</v>
      </c>
      <c r="C294" s="595">
        <v>100</v>
      </c>
      <c r="D294" s="595">
        <v>105.92320480144926</v>
      </c>
      <c r="E294" s="595">
        <v>111.35849490501705</v>
      </c>
      <c r="F294" s="595">
        <v>120.04699320430292</v>
      </c>
      <c r="G294" s="595">
        <v>128.56079880511047</v>
      </c>
      <c r="H294" s="595">
        <v>133.43760182469859</v>
      </c>
      <c r="I294" s="595">
        <v>143.38536864528027</v>
      </c>
      <c r="J294" s="595">
        <v>163.82895015585751</v>
      </c>
      <c r="K294" s="595">
        <v>191.0059245325877</v>
      </c>
      <c r="L294" s="595">
        <v>218.14836321866738</v>
      </c>
      <c r="M294" s="595">
        <v>240.6855482540804</v>
      </c>
      <c r="N294" s="595">
        <v>264.83994947187358</v>
      </c>
      <c r="O294" s="595">
        <v>287.22406442968713</v>
      </c>
      <c r="P294" s="595">
        <v>303.9069960771825</v>
      </c>
      <c r="Q294" s="738">
        <v>325.69741033914869</v>
      </c>
      <c r="R294" s="595">
        <v>345.49005633734396</v>
      </c>
      <c r="S294" s="595">
        <v>381.19022405500726</v>
      </c>
      <c r="T294" s="596">
        <v>406.33503736192654</v>
      </c>
    </row>
    <row r="295" spans="1:20" ht="16.5" customHeight="1">
      <c r="A295" s="592" t="s">
        <v>699</v>
      </c>
      <c r="B295" s="597" t="s">
        <v>700</v>
      </c>
      <c r="C295" s="595">
        <v>99.999999999999972</v>
      </c>
      <c r="D295" s="595">
        <v>104.75665680858202</v>
      </c>
      <c r="E295" s="595">
        <v>108.6373617431661</v>
      </c>
      <c r="F295" s="595">
        <v>113.06230807474226</v>
      </c>
      <c r="G295" s="595">
        <v>121.53160273489023</v>
      </c>
      <c r="H295" s="595">
        <v>132.47544969996633</v>
      </c>
      <c r="I295" s="595">
        <v>144.10451142317618</v>
      </c>
      <c r="J295" s="595">
        <v>157.26141396309586</v>
      </c>
      <c r="K295" s="595">
        <v>176.10605927143726</v>
      </c>
      <c r="L295" s="595">
        <v>214.07963139937237</v>
      </c>
      <c r="M295" s="595">
        <v>235.00848679510247</v>
      </c>
      <c r="N295" s="595">
        <v>250.94602311687052</v>
      </c>
      <c r="O295" s="595">
        <v>271.41651819702707</v>
      </c>
      <c r="P295" s="595">
        <v>289.1599486889545</v>
      </c>
      <c r="Q295" s="738">
        <v>301.0331324053758</v>
      </c>
      <c r="R295" s="595">
        <v>311.60168949889652</v>
      </c>
      <c r="S295" s="595">
        <v>313.93097933512155</v>
      </c>
      <c r="T295" s="596">
        <v>320.70253092938191</v>
      </c>
    </row>
    <row r="296" spans="1:20" ht="16.5" customHeight="1">
      <c r="A296" s="592" t="s">
        <v>701</v>
      </c>
      <c r="B296" s="597" t="s">
        <v>702</v>
      </c>
      <c r="C296" s="595">
        <v>100</v>
      </c>
      <c r="D296" s="595">
        <v>103.26481257557438</v>
      </c>
      <c r="E296" s="595">
        <v>106.8578338227673</v>
      </c>
      <c r="F296" s="595">
        <v>112.4143490528013</v>
      </c>
      <c r="G296" s="595">
        <v>118.20694420452583</v>
      </c>
      <c r="H296" s="595">
        <v>117.46031746031747</v>
      </c>
      <c r="I296" s="595">
        <v>121.32204756146716</v>
      </c>
      <c r="J296" s="595">
        <v>129.95911786721939</v>
      </c>
      <c r="K296" s="595">
        <v>153.97017331721074</v>
      </c>
      <c r="L296" s="595">
        <v>179.83716243450218</v>
      </c>
      <c r="M296" s="595">
        <v>205.55192051891581</v>
      </c>
      <c r="N296" s="595">
        <v>230.0493693686339</v>
      </c>
      <c r="O296" s="595">
        <v>257.52566232431644</v>
      </c>
      <c r="P296" s="595">
        <v>284.95672038501505</v>
      </c>
      <c r="Q296" s="738">
        <v>316.1583646626575</v>
      </c>
      <c r="R296" s="595">
        <v>358.52083141807526</v>
      </c>
      <c r="S296" s="595">
        <v>384.53357984471535</v>
      </c>
      <c r="T296" s="596">
        <v>408.68153496257963</v>
      </c>
    </row>
    <row r="297" spans="1:20" ht="16.5" customHeight="1">
      <c r="A297" s="592" t="s">
        <v>703</v>
      </c>
      <c r="B297" s="597" t="s">
        <v>704</v>
      </c>
      <c r="C297" s="595">
        <v>99.999999999999986</v>
      </c>
      <c r="D297" s="595">
        <v>102.65524277313234</v>
      </c>
      <c r="E297" s="595">
        <v>109.87261526203194</v>
      </c>
      <c r="F297" s="595">
        <v>120.18890200708383</v>
      </c>
      <c r="G297" s="595">
        <v>125.25658476308578</v>
      </c>
      <c r="H297" s="595">
        <v>145.82884021358623</v>
      </c>
      <c r="I297" s="595">
        <v>157.74110872297612</v>
      </c>
      <c r="J297" s="595">
        <v>159.28863849648943</v>
      </c>
      <c r="K297" s="595">
        <v>179.54366970745082</v>
      </c>
      <c r="L297" s="595">
        <v>174.3695706725708</v>
      </c>
      <c r="M297" s="595">
        <v>184.04632721202003</v>
      </c>
      <c r="N297" s="595">
        <v>196.83745282819956</v>
      </c>
      <c r="O297" s="595">
        <v>210.31834992825887</v>
      </c>
      <c r="P297" s="595">
        <v>221.19274662575333</v>
      </c>
      <c r="Q297" s="738">
        <v>220.53711304201494</v>
      </c>
      <c r="R297" s="595">
        <v>219.36271025059014</v>
      </c>
      <c r="S297" s="595">
        <v>219.08029836267411</v>
      </c>
      <c r="T297" s="596">
        <v>252.83001337460962</v>
      </c>
    </row>
    <row r="298" spans="1:20" ht="16.5" customHeight="1">
      <c r="A298" s="592" t="s">
        <v>705</v>
      </c>
      <c r="B298" s="597" t="s">
        <v>706</v>
      </c>
      <c r="C298" s="595">
        <v>99.995929233540338</v>
      </c>
      <c r="D298" s="595">
        <v>102.60350663177309</v>
      </c>
      <c r="E298" s="595">
        <v>106.37676077831115</v>
      </c>
      <c r="F298" s="595">
        <v>106.93674956048396</v>
      </c>
      <c r="G298" s="595">
        <v>108.67957636147145</v>
      </c>
      <c r="H298" s="595">
        <v>110.76450133548354</v>
      </c>
      <c r="I298" s="595">
        <v>128.79247161018864</v>
      </c>
      <c r="J298" s="595">
        <v>138.91999999999999</v>
      </c>
      <c r="K298" s="595">
        <v>158.7359938291653</v>
      </c>
      <c r="L298" s="595">
        <v>181.95373431089033</v>
      </c>
      <c r="M298" s="595">
        <v>191.53429010340631</v>
      </c>
      <c r="N298" s="595">
        <v>216.20556692207958</v>
      </c>
      <c r="O298" s="595">
        <v>231.81110425758078</v>
      </c>
      <c r="P298" s="595">
        <v>285.29750596355154</v>
      </c>
      <c r="Q298" s="738">
        <v>319.30597822822142</v>
      </c>
      <c r="R298" s="595">
        <v>346.77013890481521</v>
      </c>
      <c r="S298" s="595">
        <v>399.3293918492713</v>
      </c>
      <c r="T298" s="596">
        <v>477.74629043489466</v>
      </c>
    </row>
    <row r="299" spans="1:20" ht="16.5" customHeight="1">
      <c r="A299" s="592" t="s">
        <v>707</v>
      </c>
      <c r="B299" s="597" t="s">
        <v>708</v>
      </c>
      <c r="C299" s="595">
        <v>99.999999999999972</v>
      </c>
      <c r="D299" s="595">
        <v>108.89004701673335</v>
      </c>
      <c r="E299" s="595">
        <v>118.74946952929015</v>
      </c>
      <c r="F299" s="595">
        <v>126.80219261321442</v>
      </c>
      <c r="G299" s="595">
        <v>141.90699744436358</v>
      </c>
      <c r="H299" s="595">
        <v>162.71544715447155</v>
      </c>
      <c r="I299" s="595">
        <v>171.65615906886518</v>
      </c>
      <c r="J299" s="595">
        <v>161.68</v>
      </c>
      <c r="K299" s="595">
        <v>175.83591693414618</v>
      </c>
      <c r="L299" s="595">
        <v>196.04957201566006</v>
      </c>
      <c r="M299" s="595">
        <v>217.27789794704307</v>
      </c>
      <c r="N299" s="595">
        <v>244.73254869382353</v>
      </c>
      <c r="O299" s="595">
        <v>262.75621953798475</v>
      </c>
      <c r="P299" s="595">
        <v>278.71413620858613</v>
      </c>
      <c r="Q299" s="738">
        <v>301.82016356564765</v>
      </c>
      <c r="R299" s="595">
        <v>333.47502436116628</v>
      </c>
      <c r="S299" s="595">
        <v>441.03140660802688</v>
      </c>
      <c r="T299" s="596">
        <v>484.82390892046016</v>
      </c>
    </row>
    <row r="300" spans="1:20" ht="16.5" customHeight="1">
      <c r="A300" s="592" t="s">
        <v>709</v>
      </c>
      <c r="B300" s="597" t="s">
        <v>735</v>
      </c>
      <c r="C300" s="595">
        <v>100.00000000000003</v>
      </c>
      <c r="D300" s="595">
        <v>100</v>
      </c>
      <c r="E300" s="595">
        <v>100</v>
      </c>
      <c r="F300" s="595">
        <v>100</v>
      </c>
      <c r="G300" s="595">
        <v>111.66231440139494</v>
      </c>
      <c r="H300" s="595">
        <v>120.00218842324107</v>
      </c>
      <c r="I300" s="595">
        <v>132.01252429280933</v>
      </c>
      <c r="J300" s="595">
        <v>154.00794076617663</v>
      </c>
      <c r="K300" s="595">
        <v>185.34555367377675</v>
      </c>
      <c r="L300" s="595">
        <v>208.49599675343686</v>
      </c>
      <c r="M300" s="595">
        <v>229.78052389240554</v>
      </c>
      <c r="N300" s="595">
        <v>272.67682685713203</v>
      </c>
      <c r="O300" s="595">
        <v>272.67682685713214</v>
      </c>
      <c r="P300" s="595">
        <v>356.92173825495092</v>
      </c>
      <c r="Q300" s="738">
        <v>380.4497319497849</v>
      </c>
      <c r="R300" s="595">
        <v>380.4490519925431</v>
      </c>
      <c r="S300" s="595">
        <v>472.57403343353349</v>
      </c>
      <c r="T300" s="596">
        <v>472.54576714460194</v>
      </c>
    </row>
    <row r="301" spans="1:20" ht="16.5" customHeight="1">
      <c r="A301" s="592" t="s">
        <v>711</v>
      </c>
      <c r="B301" s="597" t="s">
        <v>712</v>
      </c>
      <c r="C301" s="595">
        <v>100</v>
      </c>
      <c r="D301" s="595">
        <v>99.018182160079633</v>
      </c>
      <c r="E301" s="595">
        <v>102.79501319619587</v>
      </c>
      <c r="F301" s="595">
        <v>104.67669569752178</v>
      </c>
      <c r="G301" s="595">
        <v>114.7235459811119</v>
      </c>
      <c r="H301" s="595">
        <v>122.19273743016761</v>
      </c>
      <c r="I301" s="595">
        <v>133.18693473875985</v>
      </c>
      <c r="J301" s="595">
        <v>148.92407384765863</v>
      </c>
      <c r="K301" s="595">
        <v>172.88600418160595</v>
      </c>
      <c r="L301" s="595">
        <v>158.87107241913165</v>
      </c>
      <c r="M301" s="595">
        <v>170.20199813945129</v>
      </c>
      <c r="N301" s="595">
        <v>194.66641521269185</v>
      </c>
      <c r="O301" s="595">
        <v>205.74388203767526</v>
      </c>
      <c r="P301" s="595">
        <v>247.0813873005396</v>
      </c>
      <c r="Q301" s="738">
        <v>263.89388275354986</v>
      </c>
      <c r="R301" s="595">
        <v>269.16120923558532</v>
      </c>
      <c r="S301" s="595">
        <v>309.6554191529363</v>
      </c>
      <c r="T301" s="596">
        <v>331.98634953870004</v>
      </c>
    </row>
    <row r="302" spans="1:20" ht="16.5" customHeight="1">
      <c r="A302" s="592" t="s">
        <v>713</v>
      </c>
      <c r="B302" s="597" t="s">
        <v>714</v>
      </c>
      <c r="C302" s="595">
        <v>100</v>
      </c>
      <c r="D302" s="595">
        <v>103.10999879146571</v>
      </c>
      <c r="E302" s="595">
        <v>104.57202965066649</v>
      </c>
      <c r="F302" s="595">
        <v>106.14541215045918</v>
      </c>
      <c r="G302" s="595">
        <v>114.8685180133387</v>
      </c>
      <c r="H302" s="595">
        <v>121.20556414219475</v>
      </c>
      <c r="I302" s="595">
        <v>124.39024390243902</v>
      </c>
      <c r="J302" s="595">
        <v>146.68183034519669</v>
      </c>
      <c r="K302" s="595">
        <v>167.79189554001778</v>
      </c>
      <c r="L302" s="595">
        <v>179.25026542448791</v>
      </c>
      <c r="M302" s="595">
        <v>189.61086587701578</v>
      </c>
      <c r="N302" s="595">
        <v>213.01778068074836</v>
      </c>
      <c r="O302" s="595">
        <v>222.80889654064379</v>
      </c>
      <c r="P302" s="595">
        <v>264.76459868456004</v>
      </c>
      <c r="Q302" s="738">
        <v>282.35804055247888</v>
      </c>
      <c r="R302" s="595">
        <v>279.94270608289679</v>
      </c>
      <c r="S302" s="595">
        <v>326.31061523927161</v>
      </c>
      <c r="T302" s="596">
        <v>332.74620211732349</v>
      </c>
    </row>
    <row r="303" spans="1:20" ht="16.5" customHeight="1">
      <c r="A303" s="592" t="s">
        <v>715</v>
      </c>
      <c r="B303" s="597" t="s">
        <v>716</v>
      </c>
      <c r="C303" s="595">
        <v>100.00000000000003</v>
      </c>
      <c r="D303" s="595">
        <v>100.19653506991108</v>
      </c>
      <c r="E303" s="595">
        <v>101.08164867839422</v>
      </c>
      <c r="F303" s="595">
        <v>101.32755237692362</v>
      </c>
      <c r="G303" s="595">
        <v>113.1952636424267</v>
      </c>
      <c r="H303" s="595">
        <v>120.86413550563411</v>
      </c>
      <c r="I303" s="595">
        <v>130.82977828516493</v>
      </c>
      <c r="J303" s="595">
        <v>145.57240166996263</v>
      </c>
      <c r="K303" s="595">
        <v>166.12426750321873</v>
      </c>
      <c r="L303" s="595">
        <v>180.36781359507629</v>
      </c>
      <c r="M303" s="595">
        <v>190.84879186241176</v>
      </c>
      <c r="N303" s="595">
        <v>211.98509797026799</v>
      </c>
      <c r="O303" s="595">
        <v>211.65463190728028</v>
      </c>
      <c r="P303" s="595">
        <v>256.04408097329048</v>
      </c>
      <c r="Q303" s="738">
        <v>267.72684750043447</v>
      </c>
      <c r="R303" s="595">
        <v>283.03093713628533</v>
      </c>
      <c r="S303" s="595">
        <v>343.66004790344255</v>
      </c>
      <c r="T303" s="596">
        <v>350.66401516801795</v>
      </c>
    </row>
    <row r="304" spans="1:20" s="601" customFormat="1" ht="16.5" customHeight="1" thickBot="1">
      <c r="A304" s="628"/>
      <c r="B304" s="605" t="s">
        <v>812</v>
      </c>
      <c r="C304" s="779">
        <v>99.999890397992019</v>
      </c>
      <c r="D304" s="779">
        <v>103.89607445680265</v>
      </c>
      <c r="E304" s="779">
        <v>107.10611036642443</v>
      </c>
      <c r="F304" s="779">
        <v>111.43807881195546</v>
      </c>
      <c r="G304" s="779">
        <v>117.95245553276597</v>
      </c>
      <c r="H304" s="779">
        <v>126.18220599039718</v>
      </c>
      <c r="I304" s="779">
        <v>135.3772003475768</v>
      </c>
      <c r="J304" s="779">
        <v>142.93743240021851</v>
      </c>
      <c r="K304" s="779">
        <v>165.77108390013399</v>
      </c>
      <c r="L304" s="779">
        <v>189.56061373545</v>
      </c>
      <c r="M304" s="779">
        <v>210.3418124771724</v>
      </c>
      <c r="N304" s="779">
        <v>224.12845663294476</v>
      </c>
      <c r="O304" s="779">
        <v>237.76911370636401</v>
      </c>
      <c r="P304" s="779">
        <v>259.17870963331205</v>
      </c>
      <c r="Q304" s="780">
        <v>272.41281346801605</v>
      </c>
      <c r="R304" s="779">
        <v>286.10873603224456</v>
      </c>
      <c r="S304" s="779">
        <v>309.13222888782974</v>
      </c>
      <c r="T304" s="781">
        <v>329.98894942859727</v>
      </c>
    </row>
    <row r="305" spans="1:20" ht="16.5" customHeight="1">
      <c r="A305" s="609" t="s">
        <v>724</v>
      </c>
      <c r="C305" s="640"/>
      <c r="D305" s="640"/>
      <c r="E305" s="640"/>
      <c r="F305" s="640"/>
      <c r="G305" s="640"/>
      <c r="H305" s="640"/>
      <c r="I305" s="640"/>
      <c r="J305" s="640"/>
      <c r="K305" s="640"/>
      <c r="L305" s="640"/>
      <c r="M305" s="640"/>
      <c r="N305" s="612"/>
      <c r="O305" s="612"/>
      <c r="Q305" s="612"/>
      <c r="T305" s="612">
        <v>43215</v>
      </c>
    </row>
    <row r="306" spans="1:20" ht="16.5" customHeight="1">
      <c r="B306" s="582" t="s">
        <v>726</v>
      </c>
      <c r="H306" s="640">
        <v>6.9771760328847687</v>
      </c>
      <c r="I306" s="640"/>
      <c r="J306" s="640"/>
      <c r="K306" s="640"/>
      <c r="L306" s="640"/>
      <c r="M306" s="640"/>
      <c r="N306" s="782"/>
      <c r="O306" s="627"/>
      <c r="P306" s="640"/>
    </row>
    <row r="307" spans="1:20" ht="16.5" customHeight="1">
      <c r="A307" s="946" t="s">
        <v>815</v>
      </c>
      <c r="B307" s="946"/>
      <c r="C307" s="946"/>
      <c r="D307" s="946"/>
      <c r="E307" s="946"/>
      <c r="F307" s="946"/>
      <c r="G307" s="946"/>
      <c r="H307" s="946"/>
      <c r="I307" s="946"/>
      <c r="J307" s="946"/>
      <c r="K307" s="946"/>
      <c r="L307" s="946"/>
      <c r="M307" s="946"/>
      <c r="N307" s="946"/>
      <c r="O307" s="946"/>
      <c r="P307" s="946"/>
      <c r="Q307" s="946"/>
      <c r="R307" s="946"/>
      <c r="S307" s="946"/>
      <c r="T307" s="946"/>
    </row>
    <row r="308" spans="1:20" ht="16.5" customHeight="1">
      <c r="A308" s="937" t="s">
        <v>728</v>
      </c>
      <c r="B308" s="937"/>
      <c r="C308" s="937"/>
      <c r="D308" s="937"/>
      <c r="E308" s="937"/>
      <c r="F308" s="937"/>
      <c r="G308" s="937"/>
      <c r="H308" s="937"/>
      <c r="I308" s="937"/>
      <c r="J308" s="937"/>
      <c r="K308" s="937"/>
      <c r="L308" s="937"/>
      <c r="M308" s="937"/>
      <c r="N308" s="937"/>
      <c r="O308" s="937"/>
      <c r="P308" s="937"/>
      <c r="Q308" s="937"/>
      <c r="R308" s="937"/>
      <c r="S308" s="937"/>
      <c r="T308" s="937"/>
    </row>
    <row r="309" spans="1:20" ht="16.5" customHeight="1" thickBot="1">
      <c r="A309" s="583"/>
      <c r="B309" s="583"/>
      <c r="C309" s="583"/>
      <c r="D309" s="583"/>
      <c r="E309" s="583"/>
      <c r="F309" s="584"/>
      <c r="G309" s="585"/>
      <c r="H309" s="584"/>
      <c r="L309" s="586"/>
      <c r="N309" s="616"/>
      <c r="P309" s="616"/>
      <c r="Q309" s="616"/>
      <c r="R309" s="616"/>
      <c r="S309" s="616"/>
      <c r="T309" s="616"/>
    </row>
    <row r="310" spans="1:20" ht="16.5" customHeight="1">
      <c r="A310" s="938" t="s">
        <v>740</v>
      </c>
      <c r="B310" s="940" t="s">
        <v>667</v>
      </c>
      <c r="C310" s="587" t="s">
        <v>668</v>
      </c>
      <c r="D310" s="587" t="s">
        <v>669</v>
      </c>
      <c r="E310" s="587" t="s">
        <v>670</v>
      </c>
      <c r="F310" s="587" t="s">
        <v>671</v>
      </c>
      <c r="G310" s="587" t="s">
        <v>672</v>
      </c>
      <c r="H310" s="587" t="s">
        <v>673</v>
      </c>
      <c r="I310" s="587" t="s">
        <v>674</v>
      </c>
      <c r="J310" s="587" t="s">
        <v>675</v>
      </c>
      <c r="K310" s="587" t="s">
        <v>676</v>
      </c>
      <c r="L310" s="587" t="s">
        <v>677</v>
      </c>
      <c r="M310" s="587" t="s">
        <v>678</v>
      </c>
      <c r="N310" s="587" t="s">
        <v>679</v>
      </c>
      <c r="O310" s="587" t="s">
        <v>680</v>
      </c>
      <c r="P310" s="587" t="s">
        <v>681</v>
      </c>
      <c r="Q310" s="587" t="s">
        <v>682</v>
      </c>
      <c r="R310" s="587" t="s">
        <v>683</v>
      </c>
      <c r="S310" s="587" t="s">
        <v>684</v>
      </c>
      <c r="T310" s="588" t="s">
        <v>685</v>
      </c>
    </row>
    <row r="311" spans="1:20" ht="16.5" customHeight="1">
      <c r="A311" s="939"/>
      <c r="B311" s="941"/>
      <c r="C311" s="589" t="s">
        <v>686</v>
      </c>
      <c r="D311" s="589" t="s">
        <v>626</v>
      </c>
      <c r="E311" s="589" t="s">
        <v>627</v>
      </c>
      <c r="F311" s="589" t="s">
        <v>628</v>
      </c>
      <c r="G311" s="589" t="s">
        <v>629</v>
      </c>
      <c r="H311" s="589" t="s">
        <v>630</v>
      </c>
      <c r="I311" s="589" t="s">
        <v>631</v>
      </c>
      <c r="J311" s="589" t="s">
        <v>314</v>
      </c>
      <c r="K311" s="589" t="s">
        <v>92</v>
      </c>
      <c r="L311" s="590" t="s">
        <v>93</v>
      </c>
      <c r="M311" s="590" t="s">
        <v>94</v>
      </c>
      <c r="N311" s="590" t="s">
        <v>95</v>
      </c>
      <c r="O311" s="590" t="s">
        <v>96</v>
      </c>
      <c r="P311" s="590" t="s">
        <v>97</v>
      </c>
      <c r="Q311" s="590" t="s">
        <v>98</v>
      </c>
      <c r="R311" s="590" t="s">
        <v>99</v>
      </c>
      <c r="S311" s="590" t="s">
        <v>100</v>
      </c>
      <c r="T311" s="591" t="s">
        <v>116</v>
      </c>
    </row>
    <row r="312" spans="1:20" ht="16.5" customHeight="1">
      <c r="A312" s="592" t="s">
        <v>687</v>
      </c>
      <c r="B312" s="597" t="s">
        <v>688</v>
      </c>
      <c r="C312" s="595">
        <v>36.145045572132929</v>
      </c>
      <c r="D312" s="595">
        <v>36.915804376696684</v>
      </c>
      <c r="E312" s="595">
        <v>36.033376874804468</v>
      </c>
      <c r="F312" s="595">
        <v>35.448574882067348</v>
      </c>
      <c r="G312" s="595">
        <v>34.714674548771896</v>
      </c>
      <c r="H312" s="595">
        <v>33.092351025645087</v>
      </c>
      <c r="I312" s="595">
        <v>32.054423617511837</v>
      </c>
      <c r="J312" s="595">
        <v>31.217596225118875</v>
      </c>
      <c r="K312" s="595">
        <v>32.53601552966748</v>
      </c>
      <c r="L312" s="595">
        <v>35.001688069177391</v>
      </c>
      <c r="M312" s="595">
        <v>36.683520218271006</v>
      </c>
      <c r="N312" s="595">
        <v>34.815582940811488</v>
      </c>
      <c r="O312" s="595">
        <v>33.400405892338874</v>
      </c>
      <c r="P312" s="738">
        <v>32.156726160276037</v>
      </c>
      <c r="Q312" s="595">
        <v>31.271014819552352</v>
      </c>
      <c r="R312" s="595">
        <v>31.078204831494048</v>
      </c>
      <c r="S312" s="595">
        <v>28.247732142852122</v>
      </c>
      <c r="T312" s="596">
        <v>27.100244185760737</v>
      </c>
    </row>
    <row r="313" spans="1:20" ht="16.5" customHeight="1">
      <c r="A313" s="592" t="s">
        <v>689</v>
      </c>
      <c r="B313" s="597" t="s">
        <v>690</v>
      </c>
      <c r="C313" s="595">
        <v>0.43341816349673085</v>
      </c>
      <c r="D313" s="595">
        <v>0.48753815501788006</v>
      </c>
      <c r="E313" s="595">
        <v>0.45786341480631326</v>
      </c>
      <c r="F313" s="595">
        <v>0.48332573868054823</v>
      </c>
      <c r="G313" s="595">
        <v>0.47339833404197068</v>
      </c>
      <c r="H313" s="595">
        <v>0.4939272072924763</v>
      </c>
      <c r="I313" s="595">
        <v>0.47134640698035851</v>
      </c>
      <c r="J313" s="595">
        <v>0.49625256222699793</v>
      </c>
      <c r="K313" s="595">
        <v>0.43410341440841949</v>
      </c>
      <c r="L313" s="595">
        <v>0.37873055760729152</v>
      </c>
      <c r="M313" s="595">
        <v>0.37819176060444831</v>
      </c>
      <c r="N313" s="595">
        <v>0.40480734981823852</v>
      </c>
      <c r="O313" s="595">
        <v>0.42051943985651624</v>
      </c>
      <c r="P313" s="738">
        <v>0.47520191965679892</v>
      </c>
      <c r="Q313" s="595">
        <v>0.47311021569454897</v>
      </c>
      <c r="R313" s="595">
        <v>0.53337557933990265</v>
      </c>
      <c r="S313" s="595">
        <v>0.51335415023932651</v>
      </c>
      <c r="T313" s="596">
        <v>0.49391654790307638</v>
      </c>
    </row>
    <row r="314" spans="1:20" ht="16.5" customHeight="1">
      <c r="A314" s="592" t="s">
        <v>691</v>
      </c>
      <c r="B314" s="597" t="s">
        <v>692</v>
      </c>
      <c r="C314" s="595">
        <v>0.42709423413113767</v>
      </c>
      <c r="D314" s="595">
        <v>0.48393336925066988</v>
      </c>
      <c r="E314" s="595">
        <v>0.48790308746119865</v>
      </c>
      <c r="F314" s="595">
        <v>0.48391315751045516</v>
      </c>
      <c r="G314" s="595">
        <v>0.48504440184267972</v>
      </c>
      <c r="H314" s="595">
        <v>0.49712987834079414</v>
      </c>
      <c r="I314" s="595">
        <v>0.48998803548886072</v>
      </c>
      <c r="J314" s="595">
        <v>0.56129911058508686</v>
      </c>
      <c r="K314" s="595">
        <v>0.5414906275107928</v>
      </c>
      <c r="L314" s="595">
        <v>0.52978286232911154</v>
      </c>
      <c r="M314" s="595">
        <v>0.53920127066560575</v>
      </c>
      <c r="N314" s="595">
        <v>0.56808594093959563</v>
      </c>
      <c r="O314" s="595">
        <v>0.60545659588069678</v>
      </c>
      <c r="P314" s="738">
        <v>0.60384375370139287</v>
      </c>
      <c r="Q314" s="595">
        <v>0.60226682883322791</v>
      </c>
      <c r="R314" s="595">
        <v>0.5597728212552181</v>
      </c>
      <c r="S314" s="595">
        <v>0.59031462679048086</v>
      </c>
      <c r="T314" s="596">
        <v>0.62014197888627454</v>
      </c>
    </row>
    <row r="315" spans="1:20" ht="16.5" customHeight="1">
      <c r="A315" s="592" t="s">
        <v>693</v>
      </c>
      <c r="B315" s="597" t="s">
        <v>694</v>
      </c>
      <c r="C315" s="595">
        <v>9.0277574671469054</v>
      </c>
      <c r="D315" s="595">
        <v>8.4981012871631822</v>
      </c>
      <c r="E315" s="595">
        <v>8.1989148748000709</v>
      </c>
      <c r="F315" s="595">
        <v>8.0451397404832523</v>
      </c>
      <c r="G315" s="595">
        <v>7.9220575327544536</v>
      </c>
      <c r="H315" s="595">
        <v>7.5897214082260271</v>
      </c>
      <c r="I315" s="595">
        <v>7.4813157118890379</v>
      </c>
      <c r="J315" s="595">
        <v>7.336660488870443</v>
      </c>
      <c r="K315" s="595">
        <v>6.9706736044911839</v>
      </c>
      <c r="L315" s="595">
        <v>6.3405844472621764</v>
      </c>
      <c r="M315" s="595">
        <v>6.242052023461035</v>
      </c>
      <c r="N315" s="595">
        <v>6.3419347153374384</v>
      </c>
      <c r="O315" s="595">
        <v>6.347172770760416</v>
      </c>
      <c r="P315" s="738">
        <v>6.2011370814558129</v>
      </c>
      <c r="Q315" s="595">
        <v>6.034359888791486</v>
      </c>
      <c r="R315" s="595">
        <v>5.8222912029148555</v>
      </c>
      <c r="S315" s="595">
        <v>5.5520565028534277</v>
      </c>
      <c r="T315" s="596">
        <v>5.387875768881365</v>
      </c>
    </row>
    <row r="316" spans="1:20" ht="16.5" customHeight="1">
      <c r="A316" s="592" t="s">
        <v>695</v>
      </c>
      <c r="B316" s="597" t="s">
        <v>696</v>
      </c>
      <c r="C316" s="595">
        <v>1.8214921753517224</v>
      </c>
      <c r="D316" s="595">
        <v>2.0578433762218902</v>
      </c>
      <c r="E316" s="595">
        <v>2.4172355331060049</v>
      </c>
      <c r="F316" s="595">
        <v>2.3116892865746523</v>
      </c>
      <c r="G316" s="595">
        <v>2.2559229070674718</v>
      </c>
      <c r="H316" s="595">
        <v>2.0896795831630857</v>
      </c>
      <c r="I316" s="595">
        <v>2.1281569899590815</v>
      </c>
      <c r="J316" s="595">
        <v>1.9525511231987283</v>
      </c>
      <c r="K316" s="595">
        <v>1.5581009029185966</v>
      </c>
      <c r="L316" s="595">
        <v>1.3627937019345842</v>
      </c>
      <c r="M316" s="595">
        <v>1.2403018571623268</v>
      </c>
      <c r="N316" s="595">
        <v>1.2186956574825614</v>
      </c>
      <c r="O316" s="595">
        <v>1.3005011957516477</v>
      </c>
      <c r="P316" s="738">
        <v>1.1723529371071306</v>
      </c>
      <c r="Q316" s="595">
        <v>1.1183917475734988</v>
      </c>
      <c r="R316" s="595">
        <v>1.0194319124611431</v>
      </c>
      <c r="S316" s="595">
        <v>1.2701217676237937</v>
      </c>
      <c r="T316" s="596">
        <v>1.1911317943248303</v>
      </c>
    </row>
    <row r="317" spans="1:20" ht="16.5" customHeight="1">
      <c r="A317" s="592" t="s">
        <v>697</v>
      </c>
      <c r="B317" s="597" t="s">
        <v>698</v>
      </c>
      <c r="C317" s="595">
        <v>6.013671848038209</v>
      </c>
      <c r="D317" s="595">
        <v>6.4942078891052173</v>
      </c>
      <c r="E317" s="595">
        <v>6.5369443564343532</v>
      </c>
      <c r="F317" s="595">
        <v>6.4198313331190731</v>
      </c>
      <c r="G317" s="595">
        <v>6.4676364723799189</v>
      </c>
      <c r="H317" s="595">
        <v>6.4969129911367771</v>
      </c>
      <c r="I317" s="595">
        <v>6.4670677238841456</v>
      </c>
      <c r="J317" s="595">
        <v>6.9452265262658495</v>
      </c>
      <c r="K317" s="595">
        <v>6.788934075454546</v>
      </c>
      <c r="L317" s="595">
        <v>6.9096291897656936</v>
      </c>
      <c r="M317" s="595">
        <v>6.9260604396258323</v>
      </c>
      <c r="N317" s="595">
        <v>6.8550114184119968</v>
      </c>
      <c r="O317" s="595">
        <v>6.9277232266039688</v>
      </c>
      <c r="P317" s="738">
        <v>6.9347728073075601</v>
      </c>
      <c r="Q317" s="595">
        <v>7.0643951897589501</v>
      </c>
      <c r="R317" s="595">
        <v>6.8018018971169729</v>
      </c>
      <c r="S317" s="595">
        <v>7.2707302270275411</v>
      </c>
      <c r="T317" s="596">
        <v>7.5986041800041297</v>
      </c>
    </row>
    <row r="318" spans="1:20" ht="16.5" customHeight="1">
      <c r="A318" s="592" t="s">
        <v>699</v>
      </c>
      <c r="B318" s="597" t="s">
        <v>700</v>
      </c>
      <c r="C318" s="595">
        <v>16.436179520382517</v>
      </c>
      <c r="D318" s="595">
        <v>14.58797244216899</v>
      </c>
      <c r="E318" s="595">
        <v>14.506520180019375</v>
      </c>
      <c r="F318" s="595">
        <v>15.293355884971307</v>
      </c>
      <c r="G318" s="595">
        <v>14.091341628251083</v>
      </c>
      <c r="H318" s="595">
        <v>14.312254966084179</v>
      </c>
      <c r="I318" s="595">
        <v>13.285460506027814</v>
      </c>
      <c r="J318" s="595">
        <v>13.51040142887762</v>
      </c>
      <c r="K318" s="595">
        <v>13.219925484928863</v>
      </c>
      <c r="L318" s="595">
        <v>14.399356255986786</v>
      </c>
      <c r="M318" s="595">
        <v>13.898186252997041</v>
      </c>
      <c r="N318" s="595">
        <v>13.785580306422046</v>
      </c>
      <c r="O318" s="595">
        <v>14.54490511768066</v>
      </c>
      <c r="P318" s="738">
        <v>14.9038217977053</v>
      </c>
      <c r="Q318" s="595">
        <v>14.686085720593011</v>
      </c>
      <c r="R318" s="595">
        <v>14.114364613809457</v>
      </c>
      <c r="S318" s="595">
        <v>13.431075348740695</v>
      </c>
      <c r="T318" s="596">
        <v>13.260055050512634</v>
      </c>
    </row>
    <row r="319" spans="1:20" ht="16.5" customHeight="1">
      <c r="A319" s="592" t="s">
        <v>701</v>
      </c>
      <c r="B319" s="597" t="s">
        <v>702</v>
      </c>
      <c r="C319" s="595">
        <v>1.9882377705853482</v>
      </c>
      <c r="D319" s="595">
        <v>1.6085596499075927</v>
      </c>
      <c r="E319" s="595">
        <v>1.5921777409614746</v>
      </c>
      <c r="F319" s="595">
        <v>1.7263651695222295</v>
      </c>
      <c r="G319" s="595">
        <v>1.5698920743958966</v>
      </c>
      <c r="H319" s="595">
        <v>1.4909647463055147</v>
      </c>
      <c r="I319" s="595">
        <v>1.4401528405295179</v>
      </c>
      <c r="J319" s="595">
        <v>1.4757672605208332</v>
      </c>
      <c r="K319" s="595">
        <v>1.4850864358431639</v>
      </c>
      <c r="L319" s="595">
        <v>1.5508433954901892</v>
      </c>
      <c r="M319" s="595">
        <v>1.6321521041880103</v>
      </c>
      <c r="N319" s="595">
        <v>1.7604873002781165</v>
      </c>
      <c r="O319" s="595">
        <v>1.8910276399059078</v>
      </c>
      <c r="P319" s="738">
        <v>1.9377647831708631</v>
      </c>
      <c r="Q319" s="595">
        <v>2.0530160015762915</v>
      </c>
      <c r="R319" s="595">
        <v>1.9954510294952912</v>
      </c>
      <c r="S319" s="595">
        <v>1.9795569608366037</v>
      </c>
      <c r="T319" s="596">
        <v>2.0464790962088264</v>
      </c>
    </row>
    <row r="320" spans="1:20" ht="16.5" customHeight="1">
      <c r="A320" s="592" t="s">
        <v>703</v>
      </c>
      <c r="B320" s="597" t="s">
        <v>704</v>
      </c>
      <c r="C320" s="595">
        <v>7.3861292253354627</v>
      </c>
      <c r="D320" s="595">
        <v>7.8727846994737725</v>
      </c>
      <c r="E320" s="595">
        <v>8.3121632989879366</v>
      </c>
      <c r="F320" s="595">
        <v>8.9350500571041831</v>
      </c>
      <c r="G320" s="595">
        <v>9.0607736741224851</v>
      </c>
      <c r="H320" s="595">
        <v>9.7170513881582909</v>
      </c>
      <c r="I320" s="595">
        <v>9.9739660447685328</v>
      </c>
      <c r="J320" s="595">
        <v>9.8555480349732694</v>
      </c>
      <c r="K320" s="595">
        <v>9.8645876151829963</v>
      </c>
      <c r="L320" s="595">
        <v>8.5201807701968946</v>
      </c>
      <c r="M320" s="595">
        <v>8.2032800689202006</v>
      </c>
      <c r="N320" s="595">
        <v>8.5117549705930351</v>
      </c>
      <c r="O320" s="595">
        <v>8.9048986073374987</v>
      </c>
      <c r="P320" s="738">
        <v>8.5483068342808135</v>
      </c>
      <c r="Q320" s="595">
        <v>8.3671775534275135</v>
      </c>
      <c r="R320" s="595">
        <v>8.0573864856647024</v>
      </c>
      <c r="S320" s="595">
        <v>7.3950244007240471</v>
      </c>
      <c r="T320" s="596">
        <v>7.9718045986533506</v>
      </c>
    </row>
    <row r="321" spans="1:20" ht="16.5" customHeight="1">
      <c r="A321" s="592" t="s">
        <v>705</v>
      </c>
      <c r="B321" s="597" t="s">
        <v>706</v>
      </c>
      <c r="C321" s="595">
        <v>2.6923082531328806</v>
      </c>
      <c r="D321" s="595">
        <v>2.7478194603046227</v>
      </c>
      <c r="E321" s="595">
        <v>2.7157911566857948</v>
      </c>
      <c r="F321" s="595">
        <v>2.6502603384262855</v>
      </c>
      <c r="G321" s="595">
        <v>3.060828234467956</v>
      </c>
      <c r="H321" s="595">
        <v>3.4869029749998837</v>
      </c>
      <c r="I321" s="595">
        <v>4.0820864519348543</v>
      </c>
      <c r="J321" s="595">
        <v>4.3028907564185719</v>
      </c>
      <c r="K321" s="595">
        <v>4.1644772447045373</v>
      </c>
      <c r="L321" s="595">
        <v>4.1198459949619961</v>
      </c>
      <c r="M321" s="595">
        <v>3.8841536910367305</v>
      </c>
      <c r="N321" s="595">
        <v>4.071635519141684</v>
      </c>
      <c r="O321" s="595">
        <v>3.9345897748321672</v>
      </c>
      <c r="P321" s="738">
        <v>4.3553861038430322</v>
      </c>
      <c r="Q321" s="595">
        <v>4.635890796319039</v>
      </c>
      <c r="R321" s="595">
        <v>5.1865465713501511</v>
      </c>
      <c r="S321" s="595">
        <v>5.6148031332893256</v>
      </c>
      <c r="T321" s="596">
        <v>6.3326740216258433</v>
      </c>
    </row>
    <row r="322" spans="1:20" ht="16.5" customHeight="1">
      <c r="A322" s="592" t="s">
        <v>707</v>
      </c>
      <c r="B322" s="597" t="s">
        <v>708</v>
      </c>
      <c r="C322" s="595">
        <v>8.2893630424077518</v>
      </c>
      <c r="D322" s="595">
        <v>8.2254617068938654</v>
      </c>
      <c r="E322" s="595">
        <v>8.0776553034144118</v>
      </c>
      <c r="F322" s="595">
        <v>7.720326388374021</v>
      </c>
      <c r="G322" s="595">
        <v>8.6911142844926257</v>
      </c>
      <c r="H322" s="595">
        <v>9.5254847092653439</v>
      </c>
      <c r="I322" s="595">
        <v>10.151227105733666</v>
      </c>
      <c r="J322" s="595">
        <v>9.4472170701682003</v>
      </c>
      <c r="K322" s="595">
        <v>8.6937567464648513</v>
      </c>
      <c r="L322" s="595">
        <v>8.3809560752250771</v>
      </c>
      <c r="M322" s="595">
        <v>8.2344282120097958</v>
      </c>
      <c r="N322" s="595">
        <v>8.5715240079495878</v>
      </c>
      <c r="O322" s="595">
        <v>8.805042532990182</v>
      </c>
      <c r="P322" s="738">
        <v>8.3956887979500205</v>
      </c>
      <c r="Q322" s="595">
        <v>8.4671292042314139</v>
      </c>
      <c r="R322" s="595">
        <v>9.2087074611717501</v>
      </c>
      <c r="S322" s="595">
        <v>11.090373210162126</v>
      </c>
      <c r="T322" s="596">
        <v>11.370520232750406</v>
      </c>
    </row>
    <row r="323" spans="1:20" ht="16.5" customHeight="1">
      <c r="A323" s="592" t="s">
        <v>709</v>
      </c>
      <c r="B323" s="597" t="s">
        <v>710</v>
      </c>
      <c r="C323" s="595">
        <v>1.2429244404835447</v>
      </c>
      <c r="D323" s="595">
        <v>1.6296591673317911</v>
      </c>
      <c r="E323" s="595">
        <v>1.7042280464199782</v>
      </c>
      <c r="F323" s="595">
        <v>1.5480226646861182</v>
      </c>
      <c r="G323" s="595">
        <v>1.6852460136584424</v>
      </c>
      <c r="H323" s="595">
        <v>1.7398819294246199</v>
      </c>
      <c r="I323" s="595">
        <v>1.7533168597958151</v>
      </c>
      <c r="J323" s="595">
        <v>1.8413176765982093</v>
      </c>
      <c r="K323" s="595">
        <v>1.9763635179707824</v>
      </c>
      <c r="L323" s="595">
        <v>1.9395188769541365</v>
      </c>
      <c r="M323" s="595">
        <v>1.9246256012430347</v>
      </c>
      <c r="N323" s="595">
        <v>2.1250614216830077</v>
      </c>
      <c r="O323" s="595">
        <v>2.0397309281898854</v>
      </c>
      <c r="P323" s="738">
        <v>2.4324806428996366</v>
      </c>
      <c r="Q323" s="595">
        <v>2.6079719885346706</v>
      </c>
      <c r="R323" s="595">
        <v>2.5374664253355612</v>
      </c>
      <c r="S323" s="595">
        <v>2.9622583717969038</v>
      </c>
      <c r="T323" s="596">
        <v>2.8761631268837671</v>
      </c>
    </row>
    <row r="324" spans="1:20" ht="16.5" customHeight="1">
      <c r="A324" s="592" t="s">
        <v>711</v>
      </c>
      <c r="B324" s="597" t="s">
        <v>712</v>
      </c>
      <c r="C324" s="595">
        <v>4.0832578599044602</v>
      </c>
      <c r="D324" s="595">
        <v>4.6893774099412253</v>
      </c>
      <c r="E324" s="595">
        <v>5.191001991385912</v>
      </c>
      <c r="F324" s="595">
        <v>5.0798574961044203</v>
      </c>
      <c r="G324" s="595">
        <v>5.5897942512148768</v>
      </c>
      <c r="H324" s="595">
        <v>5.5520113068427097</v>
      </c>
      <c r="I324" s="595">
        <v>5.8705356116120777</v>
      </c>
      <c r="J324" s="595">
        <v>6.250883489354651</v>
      </c>
      <c r="K324" s="595">
        <v>6.671900069383546</v>
      </c>
      <c r="L324" s="595">
        <v>5.487715115429519</v>
      </c>
      <c r="M324" s="595">
        <v>5.2505172038770285</v>
      </c>
      <c r="N324" s="595">
        <v>5.690298803385498</v>
      </c>
      <c r="O324" s="595">
        <v>5.7937422600999788</v>
      </c>
      <c r="P324" s="738">
        <v>6.3250606132008809</v>
      </c>
      <c r="Q324" s="595">
        <v>6.5609783338700334</v>
      </c>
      <c r="R324" s="595">
        <v>6.8160001798216223</v>
      </c>
      <c r="S324" s="595">
        <v>7.1997772631937362</v>
      </c>
      <c r="T324" s="596">
        <v>7.1705140097505016</v>
      </c>
    </row>
    <row r="325" spans="1:20" ht="16.5" customHeight="1">
      <c r="A325" s="592" t="s">
        <v>713</v>
      </c>
      <c r="B325" s="597" t="s">
        <v>714</v>
      </c>
      <c r="C325" s="595">
        <v>0.98209608606924137</v>
      </c>
      <c r="D325" s="595">
        <v>1.0418389272538018</v>
      </c>
      <c r="E325" s="595">
        <v>1.1419994694129012</v>
      </c>
      <c r="F325" s="595">
        <v>1.1244400409157207</v>
      </c>
      <c r="G325" s="595">
        <v>1.2385425179723566</v>
      </c>
      <c r="H325" s="595">
        <v>1.2441099745188173</v>
      </c>
      <c r="I325" s="595">
        <v>1.2286267158526656</v>
      </c>
      <c r="J325" s="595">
        <v>1.4065193484215559</v>
      </c>
      <c r="K325" s="595">
        <v>1.4638389822377855</v>
      </c>
      <c r="L325" s="595">
        <v>1.375148138023961</v>
      </c>
      <c r="M325" s="595">
        <v>1.3244490882976523</v>
      </c>
      <c r="N325" s="595">
        <v>1.4212929221592536</v>
      </c>
      <c r="O325" s="595">
        <v>1.4127143500979082</v>
      </c>
      <c r="P325" s="738">
        <v>1.5215453520491642</v>
      </c>
      <c r="Q325" s="595">
        <v>1.6700985487673372</v>
      </c>
      <c r="R325" s="595">
        <v>1.6223880753843685</v>
      </c>
      <c r="S325" s="595">
        <v>1.749221720881845</v>
      </c>
      <c r="T325" s="596">
        <v>1.680574391152222</v>
      </c>
    </row>
    <row r="326" spans="1:20" ht="16.5" customHeight="1" thickBot="1">
      <c r="A326" s="783" t="s">
        <v>715</v>
      </c>
      <c r="B326" s="784" t="s">
        <v>716</v>
      </c>
      <c r="C326" s="607">
        <v>3.0310243414011651</v>
      </c>
      <c r="D326" s="607">
        <v>2.6590980832688018</v>
      </c>
      <c r="E326" s="607">
        <v>2.6262246712998301</v>
      </c>
      <c r="F326" s="607">
        <v>2.7298478214603921</v>
      </c>
      <c r="G326" s="607">
        <v>2.6937331245658971</v>
      </c>
      <c r="H326" s="607">
        <v>2.6716159105963895</v>
      </c>
      <c r="I326" s="607">
        <v>3.1223293780317389</v>
      </c>
      <c r="J326" s="607">
        <v>3.3998688984010976</v>
      </c>
      <c r="K326" s="607">
        <v>3.6307457488324557</v>
      </c>
      <c r="L326" s="607">
        <v>3.7032265496552044</v>
      </c>
      <c r="M326" s="607">
        <v>3.6388802076402653</v>
      </c>
      <c r="N326" s="607">
        <v>3.858246725586425</v>
      </c>
      <c r="O326" s="607">
        <v>3.6715696676736758</v>
      </c>
      <c r="P326" s="785">
        <v>4.0359104153955538</v>
      </c>
      <c r="Q326" s="607">
        <v>4.3881131624766283</v>
      </c>
      <c r="R326" s="607">
        <v>4.6468109133849671</v>
      </c>
      <c r="S326" s="607">
        <v>5.1336001729880172</v>
      </c>
      <c r="T326" s="608">
        <v>4.8993010167020401</v>
      </c>
    </row>
    <row r="327" spans="1:20" ht="16.5" customHeight="1">
      <c r="A327" s="609" t="s">
        <v>724</v>
      </c>
      <c r="C327" s="640"/>
      <c r="D327" s="640"/>
      <c r="E327" s="640"/>
      <c r="F327" s="640"/>
      <c r="G327" s="640"/>
      <c r="H327" s="640"/>
      <c r="I327" s="640"/>
      <c r="J327" s="640"/>
      <c r="K327" s="640"/>
      <c r="L327" s="640"/>
      <c r="M327" s="640"/>
      <c r="N327" s="612"/>
      <c r="O327" s="612"/>
      <c r="Q327" s="612"/>
      <c r="T327" s="612">
        <v>43215</v>
      </c>
    </row>
    <row r="328" spans="1:20" ht="16.5" customHeight="1">
      <c r="B328" s="582" t="s">
        <v>726</v>
      </c>
    </row>
  </sheetData>
  <mergeCells count="45">
    <mergeCell ref="A59:T59"/>
    <mergeCell ref="A1:S1"/>
    <mergeCell ref="A2:T2"/>
    <mergeCell ref="A4:A5"/>
    <mergeCell ref="B4:B5"/>
    <mergeCell ref="A25:A27"/>
    <mergeCell ref="A29:A30"/>
    <mergeCell ref="A34:T34"/>
    <mergeCell ref="A35:T35"/>
    <mergeCell ref="A37:A38"/>
    <mergeCell ref="B37:B38"/>
    <mergeCell ref="A58:T58"/>
    <mergeCell ref="A132:A136"/>
    <mergeCell ref="A61:A62"/>
    <mergeCell ref="B61:B62"/>
    <mergeCell ref="A81:T81"/>
    <mergeCell ref="A82:T82"/>
    <mergeCell ref="A84:A85"/>
    <mergeCell ref="B84:B85"/>
    <mergeCell ref="A101:A107"/>
    <mergeCell ref="A110:T110"/>
    <mergeCell ref="A111:T111"/>
    <mergeCell ref="A113:A114"/>
    <mergeCell ref="B113:B114"/>
    <mergeCell ref="B259:T259"/>
    <mergeCell ref="B140:T140"/>
    <mergeCell ref="B141:T141"/>
    <mergeCell ref="B143:B144"/>
    <mergeCell ref="B171:T171"/>
    <mergeCell ref="B172:T172"/>
    <mergeCell ref="B174:B175"/>
    <mergeCell ref="B202:T202"/>
    <mergeCell ref="B203:T203"/>
    <mergeCell ref="B205:B206"/>
    <mergeCell ref="B224:T224"/>
    <mergeCell ref="B226:B227"/>
    <mergeCell ref="A308:T308"/>
    <mergeCell ref="A310:A311"/>
    <mergeCell ref="B310:B311"/>
    <mergeCell ref="B261:B262"/>
    <mergeCell ref="B279:L279"/>
    <mergeCell ref="A285:T285"/>
    <mergeCell ref="A287:A288"/>
    <mergeCell ref="B287:B288"/>
    <mergeCell ref="A307:T307"/>
  </mergeCells>
  <pageMargins left="0.37" right="0.09" top="1" bottom="0.51" header="0.5" footer="0.5"/>
  <pageSetup paperSize="9" scale="90" orientation="landscape" r:id="rId1"/>
  <headerFooter alignWithMargins="0"/>
  <rowBreaks count="11" manualBreakCount="11">
    <brk id="33" max="16383" man="1"/>
    <brk id="57" max="16383" man="1"/>
    <brk id="80" max="16383" man="1"/>
    <brk id="109" max="16383" man="1"/>
    <brk id="139" max="16383" man="1"/>
    <brk id="170" max="16383" man="1"/>
    <brk id="201" max="16383" man="1"/>
    <brk id="223" max="16383" man="1"/>
    <brk id="258" max="16383" man="1"/>
    <brk id="284" max="16383" man="1"/>
    <brk id="306" max="16383" man="1"/>
  </rowBreaks>
</worksheet>
</file>

<file path=xl/worksheets/sheet39.xml><?xml version="1.0" encoding="utf-8"?>
<worksheet xmlns="http://schemas.openxmlformats.org/spreadsheetml/2006/main" xmlns:r="http://schemas.openxmlformats.org/officeDocument/2006/relationships">
  <dimension ref="A1:F622"/>
  <sheetViews>
    <sheetView zoomScale="110" zoomScaleNormal="110" workbookViewId="0">
      <pane ySplit="2" topLeftCell="A3" activePane="bottomLeft" state="frozen"/>
      <selection pane="bottomLeft" activeCell="B16" sqref="B16"/>
    </sheetView>
  </sheetViews>
  <sheetFormatPr defaultRowHeight="14.25"/>
  <cols>
    <col min="1" max="1" width="8.44140625" style="798" customWidth="1"/>
    <col min="2" max="2" width="41.109375" style="798" customWidth="1"/>
    <col min="3" max="3" width="23.33203125" style="799" bestFit="1" customWidth="1"/>
    <col min="4" max="4" width="5.44140625" style="796" customWidth="1"/>
    <col min="5" max="5" width="11.6640625" style="801" bestFit="1" customWidth="1"/>
    <col min="6" max="6" width="14.109375" style="801" bestFit="1" customWidth="1"/>
    <col min="7" max="16384" width="8.88671875" style="796"/>
  </cols>
  <sheetData>
    <row r="1" spans="1:6" s="786" customFormat="1" ht="25.5" customHeight="1" thickBot="1">
      <c r="A1" s="953" t="s">
        <v>2216</v>
      </c>
      <c r="B1" s="953"/>
      <c r="C1" s="953"/>
      <c r="D1" s="953"/>
      <c r="E1" s="953"/>
      <c r="F1" s="953"/>
    </row>
    <row r="2" spans="1:6" ht="15.75" customHeight="1" thickBot="1">
      <c r="A2" s="804" t="s">
        <v>817</v>
      </c>
      <c r="B2" s="804" t="s">
        <v>742</v>
      </c>
      <c r="C2" s="804" t="s">
        <v>818</v>
      </c>
      <c r="D2" s="803" t="s">
        <v>819</v>
      </c>
      <c r="E2" s="802" t="s">
        <v>820</v>
      </c>
      <c r="F2" s="802" t="s">
        <v>2215</v>
      </c>
    </row>
    <row r="3" spans="1:6">
      <c r="A3" s="468" t="s">
        <v>833</v>
      </c>
      <c r="B3" s="468" t="s">
        <v>2214</v>
      </c>
      <c r="C3" s="468" t="s">
        <v>824</v>
      </c>
      <c r="D3" s="468" t="s">
        <v>825</v>
      </c>
      <c r="E3" s="468">
        <v>50204</v>
      </c>
      <c r="F3" s="468">
        <v>73952.3</v>
      </c>
    </row>
    <row r="4" spans="1:6">
      <c r="A4" s="468" t="s">
        <v>843</v>
      </c>
      <c r="B4" s="468" t="s">
        <v>2213</v>
      </c>
      <c r="C4" s="468" t="s">
        <v>824</v>
      </c>
      <c r="D4" s="468" t="s">
        <v>825</v>
      </c>
      <c r="E4" s="468">
        <v>236</v>
      </c>
      <c r="F4" s="468">
        <v>360</v>
      </c>
    </row>
    <row r="5" spans="1:6">
      <c r="A5" s="468" t="s">
        <v>873</v>
      </c>
      <c r="B5" s="468" t="s">
        <v>874</v>
      </c>
      <c r="C5" s="468" t="s">
        <v>976</v>
      </c>
      <c r="D5" s="468" t="s">
        <v>875</v>
      </c>
      <c r="E5" s="468">
        <v>9935</v>
      </c>
      <c r="F5" s="468">
        <v>1034.73</v>
      </c>
    </row>
    <row r="6" spans="1:6">
      <c r="A6" s="468" t="s">
        <v>873</v>
      </c>
      <c r="B6" s="468" t="s">
        <v>874</v>
      </c>
      <c r="C6" s="468" t="s">
        <v>854</v>
      </c>
      <c r="D6" s="468" t="s">
        <v>875</v>
      </c>
      <c r="E6" s="468">
        <v>55980</v>
      </c>
      <c r="F6" s="468">
        <v>6843.45</v>
      </c>
    </row>
    <row r="7" spans="1:6">
      <c r="A7" s="468" t="s">
        <v>873</v>
      </c>
      <c r="B7" s="468" t="s">
        <v>874</v>
      </c>
      <c r="C7" s="468" t="s">
        <v>872</v>
      </c>
      <c r="D7" s="468" t="s">
        <v>875</v>
      </c>
      <c r="E7" s="468">
        <v>4114707</v>
      </c>
      <c r="F7" s="468">
        <v>433678.94000000006</v>
      </c>
    </row>
    <row r="8" spans="1:6">
      <c r="A8" s="468" t="s">
        <v>2212</v>
      </c>
      <c r="B8" s="468" t="s">
        <v>2211</v>
      </c>
      <c r="C8" s="468" t="s">
        <v>872</v>
      </c>
      <c r="D8" s="468" t="s">
        <v>875</v>
      </c>
      <c r="E8" s="468">
        <v>168000</v>
      </c>
      <c r="F8" s="468">
        <v>49485.24</v>
      </c>
    </row>
    <row r="9" spans="1:6">
      <c r="A9" s="468" t="s">
        <v>920</v>
      </c>
      <c r="B9" s="468" t="s">
        <v>921</v>
      </c>
      <c r="C9" s="468" t="s">
        <v>856</v>
      </c>
      <c r="D9" s="468" t="s">
        <v>875</v>
      </c>
      <c r="E9" s="468">
        <v>30</v>
      </c>
      <c r="F9" s="468">
        <v>6.57</v>
      </c>
    </row>
    <row r="10" spans="1:6">
      <c r="A10" s="468" t="s">
        <v>922</v>
      </c>
      <c r="B10" s="468" t="s">
        <v>2210</v>
      </c>
      <c r="C10" s="468" t="s">
        <v>863</v>
      </c>
      <c r="D10" s="468" t="s">
        <v>875</v>
      </c>
      <c r="E10" s="468">
        <v>790</v>
      </c>
      <c r="F10" s="468">
        <v>157.24</v>
      </c>
    </row>
    <row r="11" spans="1:6">
      <c r="A11" s="468" t="s">
        <v>924</v>
      </c>
      <c r="B11" s="468" t="s">
        <v>2209</v>
      </c>
      <c r="C11" s="468" t="s">
        <v>863</v>
      </c>
      <c r="D11" s="468" t="s">
        <v>875</v>
      </c>
      <c r="E11" s="468">
        <v>850</v>
      </c>
      <c r="F11" s="468">
        <v>144.75</v>
      </c>
    </row>
    <row r="12" spans="1:6">
      <c r="A12" s="468" t="s">
        <v>2208</v>
      </c>
      <c r="B12" s="468" t="s">
        <v>2207</v>
      </c>
      <c r="C12" s="468" t="s">
        <v>863</v>
      </c>
      <c r="D12" s="468" t="s">
        <v>875</v>
      </c>
      <c r="E12" s="468">
        <v>1571</v>
      </c>
      <c r="F12" s="468">
        <v>343.59000000000003</v>
      </c>
    </row>
    <row r="13" spans="1:6">
      <c r="A13" s="468" t="s">
        <v>940</v>
      </c>
      <c r="B13" s="468" t="s">
        <v>2206</v>
      </c>
      <c r="C13" s="468" t="s">
        <v>863</v>
      </c>
      <c r="D13" s="468" t="s">
        <v>875</v>
      </c>
      <c r="E13" s="468">
        <v>300</v>
      </c>
      <c r="F13" s="468">
        <v>68.099999999999994</v>
      </c>
    </row>
    <row r="14" spans="1:6">
      <c r="A14" s="468" t="s">
        <v>964</v>
      </c>
      <c r="B14" s="468" t="s">
        <v>965</v>
      </c>
      <c r="C14" s="468" t="s">
        <v>855</v>
      </c>
      <c r="D14" s="468" t="s">
        <v>875</v>
      </c>
      <c r="E14" s="468">
        <v>19</v>
      </c>
      <c r="F14" s="468">
        <v>8.5400000000000009</v>
      </c>
    </row>
    <row r="15" spans="1:6">
      <c r="A15" s="468" t="s">
        <v>995</v>
      </c>
      <c r="B15" s="468" t="s">
        <v>996</v>
      </c>
      <c r="C15" s="468" t="s">
        <v>863</v>
      </c>
      <c r="D15" s="468" t="s">
        <v>875</v>
      </c>
      <c r="E15" s="468">
        <v>300</v>
      </c>
      <c r="F15" s="468">
        <v>68.099999999999994</v>
      </c>
    </row>
    <row r="16" spans="1:6">
      <c r="A16" s="468" t="s">
        <v>2205</v>
      </c>
      <c r="B16" s="468" t="s">
        <v>2204</v>
      </c>
      <c r="C16" s="468" t="s">
        <v>863</v>
      </c>
      <c r="D16" s="468" t="s">
        <v>875</v>
      </c>
      <c r="E16" s="468">
        <v>9600.58</v>
      </c>
      <c r="F16" s="468">
        <v>1114.53</v>
      </c>
    </row>
    <row r="17" spans="1:6">
      <c r="A17" s="468" t="s">
        <v>1003</v>
      </c>
      <c r="B17" s="468" t="s">
        <v>2203</v>
      </c>
      <c r="C17" s="468" t="s">
        <v>863</v>
      </c>
      <c r="D17" s="468" t="s">
        <v>875</v>
      </c>
      <c r="E17" s="468">
        <v>848</v>
      </c>
      <c r="F17" s="468">
        <v>599.58000000000004</v>
      </c>
    </row>
    <row r="18" spans="1:6">
      <c r="A18" s="468" t="s">
        <v>1006</v>
      </c>
      <c r="B18" s="468" t="s">
        <v>2202</v>
      </c>
      <c r="C18" s="468" t="s">
        <v>863</v>
      </c>
      <c r="D18" s="468" t="s">
        <v>875</v>
      </c>
      <c r="E18" s="468">
        <v>600</v>
      </c>
      <c r="F18" s="468">
        <v>318.63</v>
      </c>
    </row>
    <row r="19" spans="1:6">
      <c r="A19" s="468" t="s">
        <v>2201</v>
      </c>
      <c r="B19" s="468" t="s">
        <v>2200</v>
      </c>
      <c r="C19" s="468" t="s">
        <v>824</v>
      </c>
      <c r="D19" s="468" t="s">
        <v>875</v>
      </c>
      <c r="E19" s="468">
        <v>100</v>
      </c>
      <c r="F19" s="468">
        <v>10</v>
      </c>
    </row>
    <row r="20" spans="1:6">
      <c r="A20" s="468" t="s">
        <v>1008</v>
      </c>
      <c r="B20" s="468" t="s">
        <v>1009</v>
      </c>
      <c r="C20" s="468" t="s">
        <v>863</v>
      </c>
      <c r="D20" s="468" t="s">
        <v>875</v>
      </c>
      <c r="E20" s="468">
        <v>2460</v>
      </c>
      <c r="F20" s="468">
        <v>1628.14</v>
      </c>
    </row>
    <row r="21" spans="1:6">
      <c r="A21" s="468" t="s">
        <v>1010</v>
      </c>
      <c r="B21" s="468" t="s">
        <v>1011</v>
      </c>
      <c r="C21" s="468" t="s">
        <v>863</v>
      </c>
      <c r="D21" s="468" t="s">
        <v>875</v>
      </c>
      <c r="E21" s="468">
        <v>18590</v>
      </c>
      <c r="F21" s="468">
        <v>7354.13</v>
      </c>
    </row>
    <row r="22" spans="1:6">
      <c r="A22" s="468" t="s">
        <v>1019</v>
      </c>
      <c r="B22" s="468" t="s">
        <v>2199</v>
      </c>
      <c r="C22" s="468" t="s">
        <v>863</v>
      </c>
      <c r="D22" s="468" t="s">
        <v>875</v>
      </c>
      <c r="E22" s="468">
        <v>3460</v>
      </c>
      <c r="F22" s="468">
        <v>2723.79</v>
      </c>
    </row>
    <row r="23" spans="1:6">
      <c r="A23" s="468" t="s">
        <v>1021</v>
      </c>
      <c r="B23" s="468" t="s">
        <v>1022</v>
      </c>
      <c r="C23" s="468" t="s">
        <v>863</v>
      </c>
      <c r="D23" s="468" t="s">
        <v>875</v>
      </c>
      <c r="E23" s="468">
        <v>18748</v>
      </c>
      <c r="F23" s="468">
        <v>15385.82</v>
      </c>
    </row>
    <row r="24" spans="1:6">
      <c r="A24" s="468" t="s">
        <v>1027</v>
      </c>
      <c r="B24" s="468" t="s">
        <v>1028</v>
      </c>
      <c r="C24" s="468" t="s">
        <v>863</v>
      </c>
      <c r="D24" s="468" t="s">
        <v>875</v>
      </c>
      <c r="E24" s="468">
        <v>2240</v>
      </c>
      <c r="F24" s="468">
        <v>221.6</v>
      </c>
    </row>
    <row r="25" spans="1:6">
      <c r="A25" s="468" t="s">
        <v>1032</v>
      </c>
      <c r="B25" s="468" t="s">
        <v>1033</v>
      </c>
      <c r="C25" s="468" t="s">
        <v>863</v>
      </c>
      <c r="D25" s="468" t="s">
        <v>875</v>
      </c>
      <c r="E25" s="468">
        <v>160</v>
      </c>
      <c r="F25" s="468">
        <v>121.28</v>
      </c>
    </row>
    <row r="26" spans="1:6">
      <c r="A26" s="468" t="s">
        <v>1032</v>
      </c>
      <c r="B26" s="468" t="s">
        <v>1033</v>
      </c>
      <c r="C26" s="468" t="s">
        <v>824</v>
      </c>
      <c r="D26" s="468" t="s">
        <v>875</v>
      </c>
      <c r="E26" s="468">
        <v>6665</v>
      </c>
      <c r="F26" s="468">
        <v>506.51</v>
      </c>
    </row>
    <row r="27" spans="1:6">
      <c r="A27" s="468" t="s">
        <v>1034</v>
      </c>
      <c r="B27" s="468" t="s">
        <v>2198</v>
      </c>
      <c r="C27" s="468" t="s">
        <v>848</v>
      </c>
      <c r="D27" s="468" t="s">
        <v>875</v>
      </c>
      <c r="E27" s="468">
        <v>12</v>
      </c>
      <c r="F27" s="468">
        <v>33.49</v>
      </c>
    </row>
    <row r="28" spans="1:6">
      <c r="A28" s="468" t="s">
        <v>1034</v>
      </c>
      <c r="B28" s="468" t="s">
        <v>2198</v>
      </c>
      <c r="C28" s="468" t="s">
        <v>863</v>
      </c>
      <c r="D28" s="468" t="s">
        <v>875</v>
      </c>
      <c r="E28" s="468">
        <v>1350</v>
      </c>
      <c r="F28" s="468">
        <v>323.18</v>
      </c>
    </row>
    <row r="29" spans="1:6">
      <c r="A29" s="468" t="s">
        <v>2197</v>
      </c>
      <c r="B29" s="468" t="s">
        <v>2196</v>
      </c>
      <c r="C29" s="468" t="s">
        <v>863</v>
      </c>
      <c r="D29" s="468" t="s">
        <v>875</v>
      </c>
      <c r="E29" s="468">
        <v>1096</v>
      </c>
      <c r="F29" s="468">
        <v>187.12</v>
      </c>
    </row>
    <row r="30" spans="1:6">
      <c r="A30" s="468" t="s">
        <v>1036</v>
      </c>
      <c r="B30" s="468" t="s">
        <v>1037</v>
      </c>
      <c r="C30" s="468" t="s">
        <v>863</v>
      </c>
      <c r="D30" s="468" t="s">
        <v>875</v>
      </c>
      <c r="E30" s="468">
        <v>12152</v>
      </c>
      <c r="F30" s="468">
        <v>3239.05</v>
      </c>
    </row>
    <row r="31" spans="1:6">
      <c r="A31" s="468" t="s">
        <v>1036</v>
      </c>
      <c r="B31" s="468" t="s">
        <v>1037</v>
      </c>
      <c r="C31" s="468" t="s">
        <v>849</v>
      </c>
      <c r="D31" s="468" t="s">
        <v>875</v>
      </c>
      <c r="E31" s="468">
        <v>20</v>
      </c>
      <c r="F31" s="468">
        <v>6.53</v>
      </c>
    </row>
    <row r="32" spans="1:6">
      <c r="A32" s="468" t="s">
        <v>1036</v>
      </c>
      <c r="B32" s="468" t="s">
        <v>1037</v>
      </c>
      <c r="C32" s="468" t="s">
        <v>824</v>
      </c>
      <c r="D32" s="468" t="s">
        <v>875</v>
      </c>
      <c r="E32" s="468">
        <v>266845</v>
      </c>
      <c r="F32" s="468">
        <v>119422.28</v>
      </c>
    </row>
    <row r="33" spans="1:6">
      <c r="A33" s="468" t="s">
        <v>1038</v>
      </c>
      <c r="B33" s="468" t="s">
        <v>1039</v>
      </c>
      <c r="C33" s="468" t="s">
        <v>856</v>
      </c>
      <c r="D33" s="468" t="s">
        <v>875</v>
      </c>
      <c r="E33" s="468">
        <v>72.3</v>
      </c>
      <c r="F33" s="468">
        <v>36.800000000000004</v>
      </c>
    </row>
    <row r="34" spans="1:6">
      <c r="A34" s="468" t="s">
        <v>1046</v>
      </c>
      <c r="B34" s="468" t="s">
        <v>2195</v>
      </c>
      <c r="C34" s="468" t="s">
        <v>863</v>
      </c>
      <c r="D34" s="468" t="s">
        <v>875</v>
      </c>
      <c r="E34" s="468">
        <v>500</v>
      </c>
      <c r="F34" s="468">
        <v>332.15000000000003</v>
      </c>
    </row>
    <row r="35" spans="1:6">
      <c r="A35" s="468" t="s">
        <v>1046</v>
      </c>
      <c r="B35" s="468" t="s">
        <v>2195</v>
      </c>
      <c r="C35" s="468" t="s">
        <v>976</v>
      </c>
      <c r="D35" s="468" t="s">
        <v>875</v>
      </c>
      <c r="E35" s="468">
        <v>1608</v>
      </c>
      <c r="F35" s="468">
        <v>3145.13</v>
      </c>
    </row>
    <row r="36" spans="1:6">
      <c r="A36" s="468" t="s">
        <v>1046</v>
      </c>
      <c r="B36" s="468" t="s">
        <v>2195</v>
      </c>
      <c r="C36" s="468" t="s">
        <v>824</v>
      </c>
      <c r="D36" s="468" t="s">
        <v>875</v>
      </c>
      <c r="E36" s="468">
        <v>50</v>
      </c>
      <c r="F36" s="468">
        <v>79.2</v>
      </c>
    </row>
    <row r="37" spans="1:6">
      <c r="A37" s="468" t="s">
        <v>1046</v>
      </c>
      <c r="B37" s="468" t="s">
        <v>2195</v>
      </c>
      <c r="C37" s="468" t="s">
        <v>1391</v>
      </c>
      <c r="D37" s="468" t="s">
        <v>875</v>
      </c>
      <c r="E37" s="468">
        <v>11257.5</v>
      </c>
      <c r="F37" s="468">
        <v>14833.4</v>
      </c>
    </row>
    <row r="38" spans="1:6">
      <c r="A38" s="468" t="s">
        <v>1046</v>
      </c>
      <c r="B38" s="468" t="s">
        <v>2195</v>
      </c>
      <c r="C38" s="468" t="s">
        <v>980</v>
      </c>
      <c r="D38" s="468" t="s">
        <v>875</v>
      </c>
      <c r="E38" s="468">
        <v>6</v>
      </c>
      <c r="F38" s="468">
        <v>20.900000000000002</v>
      </c>
    </row>
    <row r="39" spans="1:6">
      <c r="A39" s="468" t="s">
        <v>1046</v>
      </c>
      <c r="B39" s="468" t="s">
        <v>2195</v>
      </c>
      <c r="C39" s="468" t="s">
        <v>963</v>
      </c>
      <c r="D39" s="468" t="s">
        <v>875</v>
      </c>
      <c r="E39" s="468">
        <v>22</v>
      </c>
      <c r="F39" s="468">
        <v>10.11</v>
      </c>
    </row>
    <row r="40" spans="1:6">
      <c r="A40" s="468" t="s">
        <v>1046</v>
      </c>
      <c r="B40" s="468" t="s">
        <v>2195</v>
      </c>
      <c r="C40" s="468" t="s">
        <v>856</v>
      </c>
      <c r="D40" s="468" t="s">
        <v>875</v>
      </c>
      <c r="E40" s="468">
        <v>82926</v>
      </c>
      <c r="F40" s="468">
        <v>113030.36</v>
      </c>
    </row>
    <row r="41" spans="1:6">
      <c r="A41" s="468" t="s">
        <v>1059</v>
      </c>
      <c r="B41" s="468" t="s">
        <v>1060</v>
      </c>
      <c r="C41" s="468" t="s">
        <v>863</v>
      </c>
      <c r="D41" s="468" t="s">
        <v>875</v>
      </c>
      <c r="E41" s="468">
        <v>35</v>
      </c>
      <c r="F41" s="468">
        <v>388.25</v>
      </c>
    </row>
    <row r="42" spans="1:6">
      <c r="A42" s="468" t="s">
        <v>1063</v>
      </c>
      <c r="B42" s="468" t="s">
        <v>1066</v>
      </c>
      <c r="C42" s="468" t="s">
        <v>863</v>
      </c>
      <c r="D42" s="468" t="s">
        <v>875</v>
      </c>
      <c r="E42" s="468">
        <v>4418</v>
      </c>
      <c r="F42" s="468">
        <v>1706.83</v>
      </c>
    </row>
    <row r="43" spans="1:6">
      <c r="A43" s="468" t="s">
        <v>1063</v>
      </c>
      <c r="B43" s="468" t="s">
        <v>1066</v>
      </c>
      <c r="C43" s="468" t="s">
        <v>824</v>
      </c>
      <c r="D43" s="468" t="s">
        <v>875</v>
      </c>
      <c r="E43" s="468">
        <v>10000</v>
      </c>
      <c r="F43" s="468">
        <v>2963.36</v>
      </c>
    </row>
    <row r="44" spans="1:6">
      <c r="A44" s="468" t="s">
        <v>1065</v>
      </c>
      <c r="B44" s="468" t="s">
        <v>1064</v>
      </c>
      <c r="C44" s="468" t="s">
        <v>863</v>
      </c>
      <c r="D44" s="468" t="s">
        <v>875</v>
      </c>
      <c r="E44" s="468">
        <v>4160</v>
      </c>
      <c r="F44" s="468">
        <v>1000.34</v>
      </c>
    </row>
    <row r="45" spans="1:6">
      <c r="A45" s="468" t="s">
        <v>1065</v>
      </c>
      <c r="B45" s="468" t="s">
        <v>1064</v>
      </c>
      <c r="C45" s="468" t="s">
        <v>852</v>
      </c>
      <c r="D45" s="468" t="s">
        <v>875</v>
      </c>
      <c r="E45" s="468">
        <v>2060</v>
      </c>
      <c r="F45" s="468">
        <v>469.06</v>
      </c>
    </row>
    <row r="46" spans="1:6">
      <c r="A46" s="468" t="s">
        <v>1067</v>
      </c>
      <c r="B46" s="468" t="s">
        <v>2194</v>
      </c>
      <c r="C46" s="468" t="s">
        <v>863</v>
      </c>
      <c r="D46" s="468" t="s">
        <v>875</v>
      </c>
      <c r="E46" s="468">
        <v>2766</v>
      </c>
      <c r="F46" s="468">
        <v>710.56000000000006</v>
      </c>
    </row>
    <row r="47" spans="1:6">
      <c r="A47" s="468" t="s">
        <v>1067</v>
      </c>
      <c r="B47" s="468" t="s">
        <v>2194</v>
      </c>
      <c r="C47" s="468" t="s">
        <v>824</v>
      </c>
      <c r="D47" s="468" t="s">
        <v>875</v>
      </c>
      <c r="E47" s="468">
        <v>30</v>
      </c>
      <c r="F47" s="468">
        <v>3</v>
      </c>
    </row>
    <row r="48" spans="1:6">
      <c r="A48" s="468" t="s">
        <v>1067</v>
      </c>
      <c r="B48" s="468" t="s">
        <v>2194</v>
      </c>
      <c r="C48" s="468" t="s">
        <v>1391</v>
      </c>
      <c r="D48" s="468" t="s">
        <v>875</v>
      </c>
      <c r="E48" s="468">
        <v>1025</v>
      </c>
      <c r="F48" s="468">
        <v>532.09</v>
      </c>
    </row>
    <row r="49" spans="1:6">
      <c r="A49" s="468" t="s">
        <v>1069</v>
      </c>
      <c r="B49" s="468" t="s">
        <v>1070</v>
      </c>
      <c r="C49" s="468" t="s">
        <v>980</v>
      </c>
      <c r="D49" s="468" t="s">
        <v>875</v>
      </c>
      <c r="E49" s="468">
        <v>611.68000000000006</v>
      </c>
      <c r="F49" s="468">
        <v>630.99</v>
      </c>
    </row>
    <row r="50" spans="1:6">
      <c r="A50" s="468" t="s">
        <v>1071</v>
      </c>
      <c r="B50" s="468" t="s">
        <v>2193</v>
      </c>
      <c r="C50" s="468" t="s">
        <v>824</v>
      </c>
      <c r="D50" s="468" t="s">
        <v>875</v>
      </c>
      <c r="E50" s="468">
        <v>460</v>
      </c>
      <c r="F50" s="468">
        <v>114.19</v>
      </c>
    </row>
    <row r="51" spans="1:6">
      <c r="A51" s="468" t="s">
        <v>1073</v>
      </c>
      <c r="B51" s="468" t="s">
        <v>2192</v>
      </c>
      <c r="C51" s="468" t="s">
        <v>824</v>
      </c>
      <c r="D51" s="468" t="s">
        <v>875</v>
      </c>
      <c r="E51" s="468">
        <v>1920</v>
      </c>
      <c r="F51" s="468">
        <v>441.6</v>
      </c>
    </row>
    <row r="52" spans="1:6">
      <c r="A52" s="468" t="s">
        <v>1081</v>
      </c>
      <c r="B52" s="468" t="s">
        <v>1082</v>
      </c>
      <c r="C52" s="468" t="s">
        <v>824</v>
      </c>
      <c r="D52" s="468" t="s">
        <v>875</v>
      </c>
      <c r="E52" s="468">
        <v>910000</v>
      </c>
      <c r="F52" s="468">
        <v>5980.12</v>
      </c>
    </row>
    <row r="53" spans="1:6">
      <c r="A53" s="468" t="s">
        <v>1083</v>
      </c>
      <c r="B53" s="468" t="s">
        <v>1084</v>
      </c>
      <c r="C53" s="468" t="s">
        <v>863</v>
      </c>
      <c r="D53" s="468" t="s">
        <v>875</v>
      </c>
      <c r="E53" s="468">
        <v>487</v>
      </c>
      <c r="F53" s="468">
        <v>48.31</v>
      </c>
    </row>
    <row r="54" spans="1:6">
      <c r="A54" s="468" t="s">
        <v>1083</v>
      </c>
      <c r="B54" s="468" t="s">
        <v>1084</v>
      </c>
      <c r="C54" s="468" t="s">
        <v>824</v>
      </c>
      <c r="D54" s="468" t="s">
        <v>875</v>
      </c>
      <c r="E54" s="468">
        <v>1416130</v>
      </c>
      <c r="F54" s="468">
        <v>37478.160000000003</v>
      </c>
    </row>
    <row r="55" spans="1:6">
      <c r="A55" s="468" t="s">
        <v>1090</v>
      </c>
      <c r="B55" s="468" t="s">
        <v>2191</v>
      </c>
      <c r="C55" s="468" t="s">
        <v>863</v>
      </c>
      <c r="D55" s="468" t="s">
        <v>875</v>
      </c>
      <c r="E55" s="468">
        <v>1340</v>
      </c>
      <c r="F55" s="468">
        <v>466.95</v>
      </c>
    </row>
    <row r="56" spans="1:6">
      <c r="A56" s="468" t="s">
        <v>1096</v>
      </c>
      <c r="B56" s="468" t="s">
        <v>2190</v>
      </c>
      <c r="C56" s="468" t="s">
        <v>824</v>
      </c>
      <c r="D56" s="468" t="s">
        <v>825</v>
      </c>
      <c r="E56" s="468">
        <v>38000</v>
      </c>
      <c r="F56" s="468">
        <v>17.100000000000001</v>
      </c>
    </row>
    <row r="57" spans="1:6">
      <c r="A57" s="468" t="s">
        <v>1098</v>
      </c>
      <c r="B57" s="468" t="s">
        <v>1099</v>
      </c>
      <c r="C57" s="468" t="s">
        <v>824</v>
      </c>
      <c r="D57" s="468" t="s">
        <v>825</v>
      </c>
      <c r="E57" s="468">
        <v>111</v>
      </c>
      <c r="F57" s="468">
        <v>13.5</v>
      </c>
    </row>
    <row r="58" spans="1:6">
      <c r="A58" s="468" t="s">
        <v>1098</v>
      </c>
      <c r="B58" s="468" t="s">
        <v>1099</v>
      </c>
      <c r="C58" s="468" t="s">
        <v>980</v>
      </c>
      <c r="D58" s="468" t="s">
        <v>825</v>
      </c>
      <c r="E58" s="468">
        <v>1313</v>
      </c>
      <c r="F58" s="468">
        <v>10.97</v>
      </c>
    </row>
    <row r="59" spans="1:6">
      <c r="A59" s="468" t="s">
        <v>1098</v>
      </c>
      <c r="B59" s="468" t="s">
        <v>1099</v>
      </c>
      <c r="C59" s="468" t="s">
        <v>1014</v>
      </c>
      <c r="D59" s="468" t="s">
        <v>825</v>
      </c>
      <c r="E59" s="468">
        <v>449</v>
      </c>
      <c r="F59" s="468">
        <v>11.64</v>
      </c>
    </row>
    <row r="60" spans="1:6">
      <c r="A60" s="468" t="s">
        <v>1098</v>
      </c>
      <c r="B60" s="468" t="s">
        <v>1099</v>
      </c>
      <c r="C60" s="468" t="s">
        <v>1294</v>
      </c>
      <c r="D60" s="468" t="s">
        <v>825</v>
      </c>
      <c r="E60" s="468">
        <v>18</v>
      </c>
      <c r="F60" s="468">
        <v>2.57</v>
      </c>
    </row>
    <row r="61" spans="1:6">
      <c r="A61" s="468" t="s">
        <v>1098</v>
      </c>
      <c r="B61" s="468" t="s">
        <v>1099</v>
      </c>
      <c r="C61" s="468" t="s">
        <v>855</v>
      </c>
      <c r="D61" s="468" t="s">
        <v>825</v>
      </c>
      <c r="E61" s="468">
        <v>33</v>
      </c>
      <c r="F61" s="468">
        <v>2.39</v>
      </c>
    </row>
    <row r="62" spans="1:6">
      <c r="A62" s="468" t="s">
        <v>1098</v>
      </c>
      <c r="B62" s="468" t="s">
        <v>1099</v>
      </c>
      <c r="C62" s="468" t="s">
        <v>856</v>
      </c>
      <c r="D62" s="468" t="s">
        <v>825</v>
      </c>
      <c r="E62" s="468">
        <v>17000</v>
      </c>
      <c r="F62" s="468">
        <v>807.46</v>
      </c>
    </row>
    <row r="63" spans="1:6">
      <c r="A63" s="468" t="s">
        <v>1102</v>
      </c>
      <c r="B63" s="468" t="s">
        <v>1103</v>
      </c>
      <c r="C63" s="468" t="s">
        <v>824</v>
      </c>
      <c r="D63" s="468" t="s">
        <v>825</v>
      </c>
      <c r="E63" s="468">
        <v>300</v>
      </c>
      <c r="F63" s="468">
        <v>3</v>
      </c>
    </row>
    <row r="64" spans="1:6">
      <c r="A64" s="468" t="s">
        <v>1105</v>
      </c>
      <c r="B64" s="468" t="s">
        <v>1106</v>
      </c>
      <c r="C64" s="468" t="s">
        <v>1391</v>
      </c>
      <c r="D64" s="468" t="s">
        <v>825</v>
      </c>
      <c r="E64" s="468">
        <v>200</v>
      </c>
      <c r="F64" s="468">
        <v>494.87</v>
      </c>
    </row>
    <row r="65" spans="1:6">
      <c r="A65" s="468" t="s">
        <v>1109</v>
      </c>
      <c r="B65" s="468" t="s">
        <v>2189</v>
      </c>
      <c r="C65" s="468" t="s">
        <v>824</v>
      </c>
      <c r="D65" s="468" t="s">
        <v>825</v>
      </c>
      <c r="E65" s="468">
        <v>5110</v>
      </c>
      <c r="F65" s="468">
        <v>113.3</v>
      </c>
    </row>
    <row r="66" spans="1:6">
      <c r="A66" s="468" t="s">
        <v>1109</v>
      </c>
      <c r="B66" s="468" t="s">
        <v>2189</v>
      </c>
      <c r="C66" s="468" t="s">
        <v>980</v>
      </c>
      <c r="D66" s="468" t="s">
        <v>825</v>
      </c>
      <c r="E66" s="468">
        <v>250</v>
      </c>
      <c r="F66" s="468">
        <v>16.240000000000002</v>
      </c>
    </row>
    <row r="67" spans="1:6">
      <c r="A67" s="468" t="s">
        <v>1109</v>
      </c>
      <c r="B67" s="468" t="s">
        <v>2189</v>
      </c>
      <c r="C67" s="468" t="s">
        <v>856</v>
      </c>
      <c r="D67" s="468" t="s">
        <v>825</v>
      </c>
      <c r="E67" s="468">
        <v>84</v>
      </c>
      <c r="F67" s="468">
        <v>115.03</v>
      </c>
    </row>
    <row r="68" spans="1:6">
      <c r="A68" s="468" t="s">
        <v>1113</v>
      </c>
      <c r="B68" s="468" t="s">
        <v>1114</v>
      </c>
      <c r="C68" s="468" t="s">
        <v>865</v>
      </c>
      <c r="D68" s="468" t="s">
        <v>825</v>
      </c>
      <c r="E68" s="468">
        <v>3376</v>
      </c>
      <c r="F68" s="468">
        <v>35.18</v>
      </c>
    </row>
    <row r="69" spans="1:6">
      <c r="A69" s="468" t="s">
        <v>1117</v>
      </c>
      <c r="B69" s="468" t="s">
        <v>1118</v>
      </c>
      <c r="C69" s="468" t="s">
        <v>845</v>
      </c>
      <c r="D69" s="468" t="s">
        <v>825</v>
      </c>
      <c r="E69" s="468">
        <v>3216</v>
      </c>
      <c r="F69" s="468">
        <v>55.46</v>
      </c>
    </row>
    <row r="70" spans="1:6">
      <c r="A70" s="468" t="s">
        <v>1117</v>
      </c>
      <c r="B70" s="468" t="s">
        <v>1118</v>
      </c>
      <c r="C70" s="468" t="s">
        <v>824</v>
      </c>
      <c r="D70" s="468" t="s">
        <v>825</v>
      </c>
      <c r="E70" s="468">
        <v>19</v>
      </c>
      <c r="F70" s="468">
        <v>30.400000000000002</v>
      </c>
    </row>
    <row r="71" spans="1:6">
      <c r="A71" s="468" t="s">
        <v>1119</v>
      </c>
      <c r="B71" s="468" t="s">
        <v>1120</v>
      </c>
      <c r="C71" s="468" t="s">
        <v>845</v>
      </c>
      <c r="D71" s="468" t="s">
        <v>825</v>
      </c>
      <c r="E71" s="468">
        <v>6500</v>
      </c>
      <c r="F71" s="468">
        <v>67.52</v>
      </c>
    </row>
    <row r="72" spans="1:6">
      <c r="A72" s="468" t="s">
        <v>1119</v>
      </c>
      <c r="B72" s="468" t="s">
        <v>1120</v>
      </c>
      <c r="C72" s="468" t="s">
        <v>863</v>
      </c>
      <c r="D72" s="468" t="s">
        <v>825</v>
      </c>
      <c r="E72" s="468">
        <v>8000</v>
      </c>
      <c r="F72" s="468">
        <v>483.78000000000003</v>
      </c>
    </row>
    <row r="73" spans="1:6">
      <c r="A73" s="468" t="s">
        <v>1119</v>
      </c>
      <c r="B73" s="468" t="s">
        <v>1120</v>
      </c>
      <c r="C73" s="468" t="s">
        <v>855</v>
      </c>
      <c r="D73" s="468" t="s">
        <v>825</v>
      </c>
      <c r="E73" s="468">
        <v>9380</v>
      </c>
      <c r="F73" s="468">
        <v>400</v>
      </c>
    </row>
    <row r="74" spans="1:6">
      <c r="A74" s="468" t="s">
        <v>1125</v>
      </c>
      <c r="B74" s="468" t="s">
        <v>1126</v>
      </c>
      <c r="C74" s="468" t="s">
        <v>824</v>
      </c>
      <c r="D74" s="468" t="s">
        <v>875</v>
      </c>
      <c r="E74" s="468">
        <v>524235</v>
      </c>
      <c r="F74" s="468">
        <v>4733.55</v>
      </c>
    </row>
    <row r="75" spans="1:6">
      <c r="A75" s="468" t="s">
        <v>1127</v>
      </c>
      <c r="B75" s="468" t="s">
        <v>1128</v>
      </c>
      <c r="C75" s="468" t="s">
        <v>863</v>
      </c>
      <c r="D75" s="468" t="s">
        <v>875</v>
      </c>
      <c r="E75" s="468">
        <v>4</v>
      </c>
      <c r="F75" s="468">
        <v>3.74</v>
      </c>
    </row>
    <row r="76" spans="1:6">
      <c r="A76" s="468" t="s">
        <v>1127</v>
      </c>
      <c r="B76" s="468" t="s">
        <v>1128</v>
      </c>
      <c r="C76" s="468" t="s">
        <v>976</v>
      </c>
      <c r="D76" s="468" t="s">
        <v>875</v>
      </c>
      <c r="E76" s="468">
        <v>68.5</v>
      </c>
      <c r="F76" s="468">
        <v>10.78</v>
      </c>
    </row>
    <row r="77" spans="1:6">
      <c r="A77" s="468" t="s">
        <v>1127</v>
      </c>
      <c r="B77" s="468" t="s">
        <v>1128</v>
      </c>
      <c r="C77" s="468" t="s">
        <v>824</v>
      </c>
      <c r="D77" s="468" t="s">
        <v>875</v>
      </c>
      <c r="E77" s="468">
        <v>11800</v>
      </c>
      <c r="F77" s="468">
        <v>118</v>
      </c>
    </row>
    <row r="78" spans="1:6">
      <c r="A78" s="468" t="s">
        <v>1127</v>
      </c>
      <c r="B78" s="468" t="s">
        <v>1128</v>
      </c>
      <c r="C78" s="468" t="s">
        <v>963</v>
      </c>
      <c r="D78" s="468" t="s">
        <v>875</v>
      </c>
      <c r="E78" s="468">
        <v>184.5</v>
      </c>
      <c r="F78" s="468">
        <v>50.88</v>
      </c>
    </row>
    <row r="79" spans="1:6">
      <c r="A79" s="468" t="s">
        <v>1130</v>
      </c>
      <c r="B79" s="468" t="s">
        <v>1131</v>
      </c>
      <c r="C79" s="468" t="s">
        <v>824</v>
      </c>
      <c r="D79" s="468" t="s">
        <v>875</v>
      </c>
      <c r="E79" s="468">
        <v>487370</v>
      </c>
      <c r="F79" s="468">
        <v>5329.1900000000005</v>
      </c>
    </row>
    <row r="80" spans="1:6">
      <c r="A80" s="468" t="s">
        <v>1130</v>
      </c>
      <c r="B80" s="468" t="s">
        <v>1131</v>
      </c>
      <c r="C80" s="468" t="s">
        <v>855</v>
      </c>
      <c r="D80" s="468" t="s">
        <v>875</v>
      </c>
      <c r="E80" s="468">
        <v>4050</v>
      </c>
      <c r="F80" s="468">
        <v>166.38</v>
      </c>
    </row>
    <row r="81" spans="1:6">
      <c r="A81" s="468" t="s">
        <v>1132</v>
      </c>
      <c r="B81" s="468" t="s">
        <v>1133</v>
      </c>
      <c r="C81" s="468" t="s">
        <v>863</v>
      </c>
      <c r="D81" s="468" t="s">
        <v>875</v>
      </c>
      <c r="E81" s="468">
        <v>369</v>
      </c>
      <c r="F81" s="468">
        <v>78.350000000000009</v>
      </c>
    </row>
    <row r="82" spans="1:6">
      <c r="A82" s="468" t="s">
        <v>1132</v>
      </c>
      <c r="B82" s="468" t="s">
        <v>1133</v>
      </c>
      <c r="C82" s="468" t="s">
        <v>850</v>
      </c>
      <c r="D82" s="468" t="s">
        <v>875</v>
      </c>
      <c r="E82" s="468">
        <v>113</v>
      </c>
      <c r="F82" s="468">
        <v>28.150000000000002</v>
      </c>
    </row>
    <row r="83" spans="1:6">
      <c r="A83" s="468" t="s">
        <v>1132</v>
      </c>
      <c r="B83" s="468" t="s">
        <v>1133</v>
      </c>
      <c r="C83" s="468" t="s">
        <v>976</v>
      </c>
      <c r="D83" s="468" t="s">
        <v>875</v>
      </c>
      <c r="E83" s="468">
        <v>1489.5</v>
      </c>
      <c r="F83" s="468">
        <v>239.63</v>
      </c>
    </row>
    <row r="84" spans="1:6">
      <c r="A84" s="468" t="s">
        <v>1132</v>
      </c>
      <c r="B84" s="468" t="s">
        <v>1133</v>
      </c>
      <c r="C84" s="468" t="s">
        <v>1391</v>
      </c>
      <c r="D84" s="468" t="s">
        <v>875</v>
      </c>
      <c r="E84" s="468">
        <v>345.5</v>
      </c>
      <c r="F84" s="468">
        <v>75.13</v>
      </c>
    </row>
    <row r="85" spans="1:6">
      <c r="A85" s="468" t="s">
        <v>1132</v>
      </c>
      <c r="B85" s="468" t="s">
        <v>1133</v>
      </c>
      <c r="C85" s="468" t="s">
        <v>1294</v>
      </c>
      <c r="D85" s="468" t="s">
        <v>875</v>
      </c>
      <c r="E85" s="468">
        <v>22141.55</v>
      </c>
      <c r="F85" s="468">
        <v>622.39</v>
      </c>
    </row>
    <row r="86" spans="1:6">
      <c r="A86" s="468" t="s">
        <v>1132</v>
      </c>
      <c r="B86" s="468" t="s">
        <v>1133</v>
      </c>
      <c r="C86" s="468" t="s">
        <v>963</v>
      </c>
      <c r="D86" s="468" t="s">
        <v>875</v>
      </c>
      <c r="E86" s="468">
        <v>1641.3999999999999</v>
      </c>
      <c r="F86" s="468">
        <v>384.21000000000004</v>
      </c>
    </row>
    <row r="87" spans="1:6">
      <c r="A87" s="468" t="s">
        <v>1132</v>
      </c>
      <c r="B87" s="468" t="s">
        <v>1133</v>
      </c>
      <c r="C87" s="468" t="s">
        <v>855</v>
      </c>
      <c r="D87" s="468" t="s">
        <v>875</v>
      </c>
      <c r="E87" s="468">
        <v>971</v>
      </c>
      <c r="F87" s="468">
        <v>35.200000000000003</v>
      </c>
    </row>
    <row r="88" spans="1:6">
      <c r="A88" s="468" t="s">
        <v>1134</v>
      </c>
      <c r="B88" s="468" t="s">
        <v>2188</v>
      </c>
      <c r="C88" s="468" t="s">
        <v>863</v>
      </c>
      <c r="D88" s="468" t="s">
        <v>875</v>
      </c>
      <c r="E88" s="468">
        <v>725</v>
      </c>
      <c r="F88" s="468">
        <v>653.79</v>
      </c>
    </row>
    <row r="89" spans="1:6">
      <c r="A89" s="468" t="s">
        <v>1134</v>
      </c>
      <c r="B89" s="468" t="s">
        <v>2188</v>
      </c>
      <c r="C89" s="468" t="s">
        <v>976</v>
      </c>
      <c r="D89" s="468" t="s">
        <v>875</v>
      </c>
      <c r="E89" s="468">
        <v>86.5</v>
      </c>
      <c r="F89" s="468">
        <v>11.3</v>
      </c>
    </row>
    <row r="90" spans="1:6">
      <c r="A90" s="468" t="s">
        <v>1134</v>
      </c>
      <c r="B90" s="468" t="s">
        <v>2188</v>
      </c>
      <c r="C90" s="468" t="s">
        <v>963</v>
      </c>
      <c r="D90" s="468" t="s">
        <v>875</v>
      </c>
      <c r="E90" s="468">
        <v>221.3</v>
      </c>
      <c r="F90" s="468">
        <v>58.42</v>
      </c>
    </row>
    <row r="91" spans="1:6">
      <c r="A91" s="468" t="s">
        <v>1139</v>
      </c>
      <c r="B91" s="468" t="s">
        <v>1140</v>
      </c>
      <c r="C91" s="468" t="s">
        <v>824</v>
      </c>
      <c r="D91" s="468" t="s">
        <v>875</v>
      </c>
      <c r="E91" s="468">
        <v>5470</v>
      </c>
      <c r="F91" s="468">
        <v>64.7</v>
      </c>
    </row>
    <row r="92" spans="1:6">
      <c r="A92" s="468" t="s">
        <v>1143</v>
      </c>
      <c r="B92" s="468" t="s">
        <v>1144</v>
      </c>
      <c r="C92" s="468" t="s">
        <v>824</v>
      </c>
      <c r="D92" s="468" t="s">
        <v>875</v>
      </c>
      <c r="E92" s="468">
        <v>1489854</v>
      </c>
      <c r="F92" s="468">
        <v>12050.03</v>
      </c>
    </row>
    <row r="93" spans="1:6">
      <c r="A93" s="468" t="s">
        <v>1145</v>
      </c>
      <c r="B93" s="468" t="s">
        <v>2187</v>
      </c>
      <c r="C93" s="468" t="s">
        <v>824</v>
      </c>
      <c r="D93" s="468" t="s">
        <v>875</v>
      </c>
      <c r="E93" s="468">
        <v>23460</v>
      </c>
      <c r="F93" s="468">
        <v>279.60000000000002</v>
      </c>
    </row>
    <row r="94" spans="1:6">
      <c r="A94" s="468" t="s">
        <v>1145</v>
      </c>
      <c r="B94" s="468" t="s">
        <v>2187</v>
      </c>
      <c r="C94" s="468" t="s">
        <v>1391</v>
      </c>
      <c r="D94" s="468" t="s">
        <v>875</v>
      </c>
      <c r="E94" s="468">
        <v>91.5</v>
      </c>
      <c r="F94" s="468">
        <v>16.46</v>
      </c>
    </row>
    <row r="95" spans="1:6">
      <c r="A95" s="468" t="s">
        <v>2186</v>
      </c>
      <c r="B95" s="468" t="s">
        <v>2185</v>
      </c>
      <c r="C95" s="468" t="s">
        <v>1391</v>
      </c>
      <c r="D95" s="468" t="s">
        <v>875</v>
      </c>
      <c r="E95" s="468">
        <v>99</v>
      </c>
      <c r="F95" s="468">
        <v>15.41</v>
      </c>
    </row>
    <row r="96" spans="1:6">
      <c r="A96" s="468" t="s">
        <v>2186</v>
      </c>
      <c r="B96" s="468" t="s">
        <v>2185</v>
      </c>
      <c r="C96" s="468" t="s">
        <v>1294</v>
      </c>
      <c r="D96" s="468" t="s">
        <v>875</v>
      </c>
      <c r="E96" s="468">
        <v>950</v>
      </c>
      <c r="F96" s="468">
        <v>39</v>
      </c>
    </row>
    <row r="97" spans="1:6">
      <c r="A97" s="468" t="s">
        <v>1149</v>
      </c>
      <c r="B97" s="468" t="s">
        <v>1150</v>
      </c>
      <c r="C97" s="468" t="s">
        <v>863</v>
      </c>
      <c r="D97" s="468" t="s">
        <v>875</v>
      </c>
      <c r="E97" s="468">
        <v>300</v>
      </c>
      <c r="F97" s="468">
        <v>185.02</v>
      </c>
    </row>
    <row r="98" spans="1:6">
      <c r="A98" s="468" t="s">
        <v>1153</v>
      </c>
      <c r="B98" s="468" t="s">
        <v>1154</v>
      </c>
      <c r="C98" s="468" t="s">
        <v>824</v>
      </c>
      <c r="D98" s="468" t="s">
        <v>875</v>
      </c>
      <c r="E98" s="468">
        <v>9764</v>
      </c>
      <c r="F98" s="468">
        <v>99.6</v>
      </c>
    </row>
    <row r="99" spans="1:6">
      <c r="A99" s="468" t="s">
        <v>1160</v>
      </c>
      <c r="B99" s="468" t="s">
        <v>1161</v>
      </c>
      <c r="C99" s="468" t="s">
        <v>824</v>
      </c>
      <c r="D99" s="468" t="s">
        <v>875</v>
      </c>
      <c r="E99" s="468">
        <v>3940</v>
      </c>
      <c r="F99" s="468">
        <v>51.83</v>
      </c>
    </row>
    <row r="100" spans="1:6">
      <c r="A100" s="468" t="s">
        <v>1166</v>
      </c>
      <c r="B100" s="468" t="s">
        <v>1167</v>
      </c>
      <c r="C100" s="468" t="s">
        <v>863</v>
      </c>
      <c r="D100" s="468" t="s">
        <v>875</v>
      </c>
      <c r="E100" s="468">
        <v>50</v>
      </c>
      <c r="F100" s="468">
        <v>15.610000000000001</v>
      </c>
    </row>
    <row r="101" spans="1:6">
      <c r="A101" s="468" t="s">
        <v>1166</v>
      </c>
      <c r="B101" s="468" t="s">
        <v>1167</v>
      </c>
      <c r="C101" s="468" t="s">
        <v>850</v>
      </c>
      <c r="D101" s="468" t="s">
        <v>875</v>
      </c>
      <c r="E101" s="468">
        <v>912.5</v>
      </c>
      <c r="F101" s="468">
        <v>17776.170000000002</v>
      </c>
    </row>
    <row r="102" spans="1:6">
      <c r="A102" s="468" t="s">
        <v>1175</v>
      </c>
      <c r="B102" s="468" t="s">
        <v>1176</v>
      </c>
      <c r="C102" s="468" t="s">
        <v>824</v>
      </c>
      <c r="D102" s="468" t="s">
        <v>875</v>
      </c>
      <c r="E102" s="468">
        <v>2074188</v>
      </c>
      <c r="F102" s="468">
        <v>21212.640000000003</v>
      </c>
    </row>
    <row r="103" spans="1:6">
      <c r="A103" s="468" t="s">
        <v>1177</v>
      </c>
      <c r="B103" s="468" t="s">
        <v>1178</v>
      </c>
      <c r="C103" s="468" t="s">
        <v>824</v>
      </c>
      <c r="D103" s="468" t="s">
        <v>875</v>
      </c>
      <c r="E103" s="468">
        <v>172250</v>
      </c>
      <c r="F103" s="468">
        <v>1727.9</v>
      </c>
    </row>
    <row r="104" spans="1:6">
      <c r="A104" s="468" t="s">
        <v>1193</v>
      </c>
      <c r="B104" s="468" t="s">
        <v>1194</v>
      </c>
      <c r="C104" s="468" t="s">
        <v>824</v>
      </c>
      <c r="D104" s="468" t="s">
        <v>875</v>
      </c>
      <c r="E104" s="468">
        <v>900</v>
      </c>
      <c r="F104" s="468">
        <v>9</v>
      </c>
    </row>
    <row r="105" spans="1:6">
      <c r="A105" s="468" t="s">
        <v>1195</v>
      </c>
      <c r="B105" s="468" t="s">
        <v>1196</v>
      </c>
      <c r="C105" s="468" t="s">
        <v>1104</v>
      </c>
      <c r="D105" s="468" t="s">
        <v>875</v>
      </c>
      <c r="E105" s="468">
        <v>50</v>
      </c>
      <c r="F105" s="468">
        <v>56.19</v>
      </c>
    </row>
    <row r="106" spans="1:6">
      <c r="A106" s="468" t="s">
        <v>1197</v>
      </c>
      <c r="B106" s="468" t="s">
        <v>2184</v>
      </c>
      <c r="C106" s="468" t="s">
        <v>863</v>
      </c>
      <c r="D106" s="468" t="s">
        <v>875</v>
      </c>
      <c r="E106" s="468">
        <v>250</v>
      </c>
      <c r="F106" s="468">
        <v>6.45</v>
      </c>
    </row>
    <row r="107" spans="1:6">
      <c r="A107" s="468" t="s">
        <v>1199</v>
      </c>
      <c r="B107" s="468" t="s">
        <v>1200</v>
      </c>
      <c r="C107" s="468" t="s">
        <v>824</v>
      </c>
      <c r="D107" s="468" t="s">
        <v>875</v>
      </c>
      <c r="E107" s="468">
        <v>31000</v>
      </c>
      <c r="F107" s="468">
        <v>22298</v>
      </c>
    </row>
    <row r="108" spans="1:6">
      <c r="A108" s="468" t="s">
        <v>1203</v>
      </c>
      <c r="B108" s="468" t="s">
        <v>1204</v>
      </c>
      <c r="C108" s="468" t="s">
        <v>872</v>
      </c>
      <c r="D108" s="468" t="s">
        <v>875</v>
      </c>
      <c r="E108" s="468">
        <v>12864</v>
      </c>
      <c r="F108" s="468">
        <v>6649.76</v>
      </c>
    </row>
    <row r="109" spans="1:6">
      <c r="A109" s="468" t="s">
        <v>1205</v>
      </c>
      <c r="B109" s="468" t="s">
        <v>2183</v>
      </c>
      <c r="C109" s="468" t="s">
        <v>824</v>
      </c>
      <c r="D109" s="468" t="s">
        <v>875</v>
      </c>
      <c r="E109" s="468">
        <v>144280</v>
      </c>
      <c r="F109" s="468">
        <v>10838.44</v>
      </c>
    </row>
    <row r="110" spans="1:6">
      <c r="A110" s="468" t="s">
        <v>1213</v>
      </c>
      <c r="B110" s="468" t="s">
        <v>1214</v>
      </c>
      <c r="C110" s="468" t="s">
        <v>824</v>
      </c>
      <c r="D110" s="468" t="s">
        <v>875</v>
      </c>
      <c r="E110" s="468">
        <v>8200</v>
      </c>
      <c r="F110" s="468">
        <v>65.599999999999994</v>
      </c>
    </row>
    <row r="111" spans="1:6">
      <c r="A111" s="468" t="s">
        <v>1220</v>
      </c>
      <c r="B111" s="468" t="s">
        <v>1221</v>
      </c>
      <c r="C111" s="468" t="s">
        <v>845</v>
      </c>
      <c r="D111" s="468" t="s">
        <v>875</v>
      </c>
      <c r="E111" s="468">
        <v>382.5</v>
      </c>
      <c r="F111" s="468">
        <v>60.45</v>
      </c>
    </row>
    <row r="112" spans="1:6">
      <c r="A112" s="468" t="s">
        <v>1222</v>
      </c>
      <c r="B112" s="468" t="s">
        <v>1223</v>
      </c>
      <c r="C112" s="468" t="s">
        <v>824</v>
      </c>
      <c r="D112" s="468" t="s">
        <v>875</v>
      </c>
      <c r="E112" s="468">
        <v>31220</v>
      </c>
      <c r="F112" s="468">
        <v>1243.8</v>
      </c>
    </row>
    <row r="113" spans="1:6">
      <c r="A113" s="468" t="s">
        <v>1232</v>
      </c>
      <c r="B113" s="468" t="s">
        <v>1233</v>
      </c>
      <c r="C113" s="468" t="s">
        <v>824</v>
      </c>
      <c r="D113" s="468" t="s">
        <v>875</v>
      </c>
      <c r="E113" s="468">
        <v>50000</v>
      </c>
      <c r="F113" s="468">
        <v>2000</v>
      </c>
    </row>
    <row r="114" spans="1:6">
      <c r="A114" s="468" t="s">
        <v>1238</v>
      </c>
      <c r="B114" s="468" t="s">
        <v>1239</v>
      </c>
      <c r="C114" s="468" t="s">
        <v>863</v>
      </c>
      <c r="D114" s="468" t="s">
        <v>875</v>
      </c>
      <c r="E114" s="468">
        <v>15</v>
      </c>
      <c r="F114" s="468">
        <v>30.12</v>
      </c>
    </row>
    <row r="115" spans="1:6">
      <c r="A115" s="468" t="s">
        <v>1238</v>
      </c>
      <c r="B115" s="468" t="s">
        <v>1239</v>
      </c>
      <c r="C115" s="468" t="s">
        <v>824</v>
      </c>
      <c r="D115" s="468" t="s">
        <v>875</v>
      </c>
      <c r="E115" s="468">
        <v>388350</v>
      </c>
      <c r="F115" s="468">
        <v>14686</v>
      </c>
    </row>
    <row r="116" spans="1:6">
      <c r="A116" s="468" t="s">
        <v>1242</v>
      </c>
      <c r="B116" s="468" t="s">
        <v>228</v>
      </c>
      <c r="C116" s="468" t="s">
        <v>969</v>
      </c>
      <c r="D116" s="468" t="s">
        <v>875</v>
      </c>
      <c r="E116" s="468">
        <v>9965050</v>
      </c>
      <c r="F116" s="468">
        <v>960975.8</v>
      </c>
    </row>
    <row r="117" spans="1:6">
      <c r="A117" s="468" t="s">
        <v>1242</v>
      </c>
      <c r="B117" s="468" t="s">
        <v>228</v>
      </c>
      <c r="C117" s="468" t="s">
        <v>863</v>
      </c>
      <c r="D117" s="468" t="s">
        <v>875</v>
      </c>
      <c r="E117" s="468">
        <v>1500</v>
      </c>
      <c r="F117" s="468">
        <v>42</v>
      </c>
    </row>
    <row r="118" spans="1:6">
      <c r="A118" s="468" t="s">
        <v>1242</v>
      </c>
      <c r="B118" s="468" t="s">
        <v>228</v>
      </c>
      <c r="C118" s="468" t="s">
        <v>976</v>
      </c>
      <c r="D118" s="468" t="s">
        <v>875</v>
      </c>
      <c r="E118" s="468">
        <v>1705</v>
      </c>
      <c r="F118" s="468">
        <v>168.26</v>
      </c>
    </row>
    <row r="119" spans="1:6">
      <c r="A119" s="468" t="s">
        <v>1242</v>
      </c>
      <c r="B119" s="468" t="s">
        <v>228</v>
      </c>
      <c r="C119" s="468" t="s">
        <v>824</v>
      </c>
      <c r="D119" s="468" t="s">
        <v>875</v>
      </c>
      <c r="E119" s="468">
        <v>1000</v>
      </c>
      <c r="F119" s="468">
        <v>50</v>
      </c>
    </row>
    <row r="120" spans="1:6">
      <c r="A120" s="468" t="s">
        <v>1242</v>
      </c>
      <c r="B120" s="468" t="s">
        <v>228</v>
      </c>
      <c r="C120" s="468" t="s">
        <v>980</v>
      </c>
      <c r="D120" s="468" t="s">
        <v>875</v>
      </c>
      <c r="E120" s="468">
        <v>50000</v>
      </c>
      <c r="F120" s="468">
        <v>6015.39</v>
      </c>
    </row>
    <row r="121" spans="1:6">
      <c r="A121" s="468" t="s">
        <v>1242</v>
      </c>
      <c r="B121" s="468" t="s">
        <v>228</v>
      </c>
      <c r="C121" s="468" t="s">
        <v>963</v>
      </c>
      <c r="D121" s="468" t="s">
        <v>875</v>
      </c>
      <c r="E121" s="468">
        <v>428000</v>
      </c>
      <c r="F121" s="468">
        <v>48057.39</v>
      </c>
    </row>
    <row r="122" spans="1:6">
      <c r="A122" s="468" t="s">
        <v>1242</v>
      </c>
      <c r="B122" s="468" t="s">
        <v>228</v>
      </c>
      <c r="C122" s="468" t="s">
        <v>855</v>
      </c>
      <c r="D122" s="468" t="s">
        <v>875</v>
      </c>
      <c r="E122" s="468">
        <v>3650</v>
      </c>
      <c r="F122" s="468">
        <v>484.11</v>
      </c>
    </row>
    <row r="123" spans="1:6">
      <c r="A123" s="468" t="s">
        <v>1245</v>
      </c>
      <c r="B123" s="468" t="s">
        <v>1246</v>
      </c>
      <c r="C123" s="468" t="s">
        <v>863</v>
      </c>
      <c r="D123" s="468" t="s">
        <v>875</v>
      </c>
      <c r="E123" s="468">
        <v>8</v>
      </c>
      <c r="F123" s="468">
        <v>16.28</v>
      </c>
    </row>
    <row r="124" spans="1:6">
      <c r="A124" s="468" t="s">
        <v>1255</v>
      </c>
      <c r="B124" s="468" t="s">
        <v>2182</v>
      </c>
      <c r="C124" s="468" t="s">
        <v>863</v>
      </c>
      <c r="D124" s="468" t="s">
        <v>875</v>
      </c>
      <c r="E124" s="468">
        <v>425</v>
      </c>
      <c r="F124" s="468">
        <v>107.17</v>
      </c>
    </row>
    <row r="125" spans="1:6">
      <c r="A125" s="468" t="s">
        <v>1255</v>
      </c>
      <c r="B125" s="468" t="s">
        <v>2182</v>
      </c>
      <c r="C125" s="468" t="s">
        <v>856</v>
      </c>
      <c r="D125" s="468" t="s">
        <v>875</v>
      </c>
      <c r="E125" s="468">
        <v>1500</v>
      </c>
      <c r="F125" s="468">
        <v>990.02</v>
      </c>
    </row>
    <row r="126" spans="1:6">
      <c r="A126" s="468" t="s">
        <v>1257</v>
      </c>
      <c r="B126" s="468" t="s">
        <v>1258</v>
      </c>
      <c r="C126" s="468" t="s">
        <v>863</v>
      </c>
      <c r="D126" s="468" t="s">
        <v>875</v>
      </c>
      <c r="E126" s="468">
        <v>325</v>
      </c>
      <c r="F126" s="468">
        <v>81.58</v>
      </c>
    </row>
    <row r="127" spans="1:6">
      <c r="A127" s="468" t="s">
        <v>1257</v>
      </c>
      <c r="B127" s="468" t="s">
        <v>1258</v>
      </c>
      <c r="C127" s="468" t="s">
        <v>824</v>
      </c>
      <c r="D127" s="468" t="s">
        <v>875</v>
      </c>
      <c r="E127" s="468">
        <v>250</v>
      </c>
      <c r="F127" s="468">
        <v>6</v>
      </c>
    </row>
    <row r="128" spans="1:6">
      <c r="A128" s="468" t="s">
        <v>1257</v>
      </c>
      <c r="B128" s="468" t="s">
        <v>1258</v>
      </c>
      <c r="C128" s="468" t="s">
        <v>856</v>
      </c>
      <c r="D128" s="468" t="s">
        <v>875</v>
      </c>
      <c r="E128" s="468">
        <v>827</v>
      </c>
      <c r="F128" s="468">
        <v>703.68000000000006</v>
      </c>
    </row>
    <row r="129" spans="1:6">
      <c r="A129" s="468" t="s">
        <v>1273</v>
      </c>
      <c r="B129" s="468" t="s">
        <v>2181</v>
      </c>
      <c r="C129" s="468" t="s">
        <v>863</v>
      </c>
      <c r="D129" s="468" t="s">
        <v>875</v>
      </c>
      <c r="E129" s="468">
        <v>64</v>
      </c>
      <c r="F129" s="468">
        <v>18.559999999999999</v>
      </c>
    </row>
    <row r="130" spans="1:6">
      <c r="A130" s="468" t="s">
        <v>1284</v>
      </c>
      <c r="B130" s="468" t="s">
        <v>1285</v>
      </c>
      <c r="C130" s="468" t="s">
        <v>969</v>
      </c>
      <c r="D130" s="468" t="s">
        <v>875</v>
      </c>
      <c r="E130" s="468">
        <v>200</v>
      </c>
      <c r="F130" s="468">
        <v>2.0300000000000002</v>
      </c>
    </row>
    <row r="131" spans="1:6">
      <c r="A131" s="468" t="s">
        <v>1284</v>
      </c>
      <c r="B131" s="468" t="s">
        <v>1285</v>
      </c>
      <c r="C131" s="468" t="s">
        <v>863</v>
      </c>
      <c r="D131" s="468" t="s">
        <v>875</v>
      </c>
      <c r="E131" s="468">
        <v>220</v>
      </c>
      <c r="F131" s="468">
        <v>188</v>
      </c>
    </row>
    <row r="132" spans="1:6">
      <c r="A132" s="468" t="s">
        <v>1284</v>
      </c>
      <c r="B132" s="468" t="s">
        <v>1285</v>
      </c>
      <c r="C132" s="468" t="s">
        <v>824</v>
      </c>
      <c r="D132" s="468" t="s">
        <v>875</v>
      </c>
      <c r="E132" s="468">
        <v>160080</v>
      </c>
      <c r="F132" s="468">
        <v>25056.260000000002</v>
      </c>
    </row>
    <row r="133" spans="1:6">
      <c r="A133" s="468" t="s">
        <v>1290</v>
      </c>
      <c r="B133" s="468" t="s">
        <v>1291</v>
      </c>
      <c r="C133" s="468" t="s">
        <v>824</v>
      </c>
      <c r="D133" s="468" t="s">
        <v>875</v>
      </c>
      <c r="E133" s="468">
        <v>2700</v>
      </c>
      <c r="F133" s="468">
        <v>16</v>
      </c>
    </row>
    <row r="134" spans="1:6">
      <c r="A134" s="468" t="s">
        <v>1292</v>
      </c>
      <c r="B134" s="468" t="s">
        <v>2180</v>
      </c>
      <c r="C134" s="468" t="s">
        <v>863</v>
      </c>
      <c r="D134" s="468" t="s">
        <v>875</v>
      </c>
      <c r="E134" s="468">
        <v>56266</v>
      </c>
      <c r="F134" s="468">
        <v>9110.6200000000008</v>
      </c>
    </row>
    <row r="135" spans="1:6">
      <c r="A135" s="468" t="s">
        <v>1303</v>
      </c>
      <c r="B135" s="468" t="s">
        <v>1304</v>
      </c>
      <c r="C135" s="468" t="s">
        <v>824</v>
      </c>
      <c r="D135" s="468" t="s">
        <v>875</v>
      </c>
      <c r="E135" s="468">
        <v>662330.6</v>
      </c>
      <c r="F135" s="468">
        <v>13587.550000000001</v>
      </c>
    </row>
    <row r="136" spans="1:6">
      <c r="A136" s="468" t="s">
        <v>1305</v>
      </c>
      <c r="B136" s="468" t="s">
        <v>2179</v>
      </c>
      <c r="C136" s="468" t="s">
        <v>824</v>
      </c>
      <c r="D136" s="468" t="s">
        <v>875</v>
      </c>
      <c r="E136" s="468">
        <v>2400</v>
      </c>
      <c r="F136" s="468">
        <v>50.4</v>
      </c>
    </row>
    <row r="137" spans="1:6">
      <c r="A137" s="468" t="s">
        <v>1309</v>
      </c>
      <c r="B137" s="468" t="s">
        <v>1310</v>
      </c>
      <c r="C137" s="468" t="s">
        <v>863</v>
      </c>
      <c r="D137" s="468" t="s">
        <v>875</v>
      </c>
      <c r="E137" s="468">
        <v>2110</v>
      </c>
      <c r="F137" s="468">
        <v>534.79</v>
      </c>
    </row>
    <row r="138" spans="1:6">
      <c r="A138" s="468" t="s">
        <v>1313</v>
      </c>
      <c r="B138" s="468" t="s">
        <v>1314</v>
      </c>
      <c r="C138" s="468" t="s">
        <v>824</v>
      </c>
      <c r="D138" s="468" t="s">
        <v>875</v>
      </c>
      <c r="E138" s="468">
        <v>4000</v>
      </c>
      <c r="F138" s="468">
        <v>40</v>
      </c>
    </row>
    <row r="139" spans="1:6">
      <c r="A139" s="468" t="s">
        <v>1315</v>
      </c>
      <c r="B139" s="468" t="s">
        <v>1316</v>
      </c>
      <c r="C139" s="468" t="s">
        <v>863</v>
      </c>
      <c r="D139" s="468" t="s">
        <v>875</v>
      </c>
      <c r="E139" s="468">
        <v>830</v>
      </c>
      <c r="F139" s="468">
        <v>57.4</v>
      </c>
    </row>
    <row r="140" spans="1:6">
      <c r="A140" s="468" t="s">
        <v>1315</v>
      </c>
      <c r="B140" s="468" t="s">
        <v>1316</v>
      </c>
      <c r="C140" s="468" t="s">
        <v>824</v>
      </c>
      <c r="D140" s="468" t="s">
        <v>875</v>
      </c>
      <c r="E140" s="468">
        <v>216845</v>
      </c>
      <c r="F140" s="468">
        <v>2216.87</v>
      </c>
    </row>
    <row r="141" spans="1:6">
      <c r="A141" s="468" t="s">
        <v>1328</v>
      </c>
      <c r="B141" s="468" t="s">
        <v>1329</v>
      </c>
      <c r="C141" s="468" t="s">
        <v>863</v>
      </c>
      <c r="D141" s="468" t="s">
        <v>875</v>
      </c>
      <c r="E141" s="468">
        <v>5</v>
      </c>
      <c r="F141" s="468">
        <v>243</v>
      </c>
    </row>
    <row r="142" spans="1:6">
      <c r="A142" s="468" t="s">
        <v>1328</v>
      </c>
      <c r="B142" s="468" t="s">
        <v>1329</v>
      </c>
      <c r="C142" s="468" t="s">
        <v>824</v>
      </c>
      <c r="D142" s="468" t="s">
        <v>875</v>
      </c>
      <c r="E142" s="468">
        <v>3070</v>
      </c>
      <c r="F142" s="468">
        <v>186.85</v>
      </c>
    </row>
    <row r="143" spans="1:6">
      <c r="A143" s="468" t="s">
        <v>1334</v>
      </c>
      <c r="B143" s="468" t="s">
        <v>2178</v>
      </c>
      <c r="C143" s="468" t="s">
        <v>863</v>
      </c>
      <c r="D143" s="468" t="s">
        <v>875</v>
      </c>
      <c r="E143" s="468">
        <v>1700</v>
      </c>
      <c r="F143" s="468">
        <v>1930.73</v>
      </c>
    </row>
    <row r="144" spans="1:6">
      <c r="A144" s="468" t="s">
        <v>1350</v>
      </c>
      <c r="B144" s="468" t="s">
        <v>2177</v>
      </c>
      <c r="C144" s="468" t="s">
        <v>863</v>
      </c>
      <c r="D144" s="468" t="s">
        <v>875</v>
      </c>
      <c r="E144" s="468">
        <v>1150</v>
      </c>
      <c r="F144" s="468">
        <v>30</v>
      </c>
    </row>
    <row r="145" spans="1:6">
      <c r="A145" s="468" t="s">
        <v>1350</v>
      </c>
      <c r="B145" s="468" t="s">
        <v>2177</v>
      </c>
      <c r="C145" s="468" t="s">
        <v>824</v>
      </c>
      <c r="D145" s="468" t="s">
        <v>875</v>
      </c>
      <c r="E145" s="468">
        <v>100</v>
      </c>
      <c r="F145" s="468">
        <v>3</v>
      </c>
    </row>
    <row r="146" spans="1:6">
      <c r="A146" s="468" t="s">
        <v>1360</v>
      </c>
      <c r="B146" s="468" t="s">
        <v>2176</v>
      </c>
      <c r="C146" s="468" t="s">
        <v>863</v>
      </c>
      <c r="D146" s="468" t="s">
        <v>875</v>
      </c>
      <c r="E146" s="468">
        <v>490</v>
      </c>
      <c r="F146" s="468">
        <v>198.45000000000002</v>
      </c>
    </row>
    <row r="147" spans="1:6">
      <c r="A147" s="468" t="s">
        <v>1362</v>
      </c>
      <c r="B147" s="468" t="s">
        <v>2175</v>
      </c>
      <c r="C147" s="468" t="s">
        <v>863</v>
      </c>
      <c r="D147" s="468" t="s">
        <v>875</v>
      </c>
      <c r="E147" s="468">
        <v>1650</v>
      </c>
      <c r="F147" s="468">
        <v>30.900000000000002</v>
      </c>
    </row>
    <row r="148" spans="1:6">
      <c r="A148" s="468" t="s">
        <v>1373</v>
      </c>
      <c r="B148" s="468" t="s">
        <v>1374</v>
      </c>
      <c r="C148" s="468" t="s">
        <v>863</v>
      </c>
      <c r="D148" s="468" t="s">
        <v>875</v>
      </c>
      <c r="E148" s="468">
        <v>432</v>
      </c>
      <c r="F148" s="468">
        <v>18.14</v>
      </c>
    </row>
    <row r="149" spans="1:6">
      <c r="A149" s="468" t="s">
        <v>1375</v>
      </c>
      <c r="B149" s="468" t="s">
        <v>1376</v>
      </c>
      <c r="C149" s="468" t="s">
        <v>845</v>
      </c>
      <c r="D149" s="468" t="s">
        <v>875</v>
      </c>
      <c r="E149" s="468">
        <v>2058</v>
      </c>
      <c r="F149" s="468">
        <v>1255.6200000000001</v>
      </c>
    </row>
    <row r="150" spans="1:6">
      <c r="A150" s="468" t="s">
        <v>1375</v>
      </c>
      <c r="B150" s="468" t="s">
        <v>1376</v>
      </c>
      <c r="C150" s="468" t="s">
        <v>848</v>
      </c>
      <c r="D150" s="468" t="s">
        <v>875</v>
      </c>
      <c r="E150" s="468">
        <v>461</v>
      </c>
      <c r="F150" s="468">
        <v>680.54</v>
      </c>
    </row>
    <row r="151" spans="1:6">
      <c r="A151" s="468" t="s">
        <v>1375</v>
      </c>
      <c r="B151" s="468" t="s">
        <v>1376</v>
      </c>
      <c r="C151" s="468" t="s">
        <v>863</v>
      </c>
      <c r="D151" s="468" t="s">
        <v>875</v>
      </c>
      <c r="E151" s="468">
        <v>490</v>
      </c>
      <c r="F151" s="468">
        <v>282.40000000000003</v>
      </c>
    </row>
    <row r="152" spans="1:6">
      <c r="A152" s="468" t="s">
        <v>1375</v>
      </c>
      <c r="B152" s="468" t="s">
        <v>1376</v>
      </c>
      <c r="C152" s="468" t="s">
        <v>966</v>
      </c>
      <c r="D152" s="468" t="s">
        <v>875</v>
      </c>
      <c r="E152" s="468">
        <v>5.5</v>
      </c>
      <c r="F152" s="468">
        <v>2.29</v>
      </c>
    </row>
    <row r="153" spans="1:6">
      <c r="A153" s="468" t="s">
        <v>1375</v>
      </c>
      <c r="B153" s="468" t="s">
        <v>1376</v>
      </c>
      <c r="C153" s="468" t="s">
        <v>850</v>
      </c>
      <c r="D153" s="468" t="s">
        <v>875</v>
      </c>
      <c r="E153" s="468">
        <v>168</v>
      </c>
      <c r="F153" s="468">
        <v>368.41</v>
      </c>
    </row>
    <row r="154" spans="1:6">
      <c r="A154" s="468" t="s">
        <v>1375</v>
      </c>
      <c r="B154" s="468" t="s">
        <v>1376</v>
      </c>
      <c r="C154" s="468" t="s">
        <v>851</v>
      </c>
      <c r="D154" s="468" t="s">
        <v>875</v>
      </c>
      <c r="E154" s="468">
        <v>20237</v>
      </c>
      <c r="F154" s="468">
        <v>19423.22</v>
      </c>
    </row>
    <row r="155" spans="1:6">
      <c r="A155" s="468" t="s">
        <v>1375</v>
      </c>
      <c r="B155" s="468" t="s">
        <v>1376</v>
      </c>
      <c r="C155" s="468" t="s">
        <v>882</v>
      </c>
      <c r="D155" s="468" t="s">
        <v>875</v>
      </c>
      <c r="E155" s="468">
        <v>2000</v>
      </c>
      <c r="F155" s="468">
        <v>2502.19</v>
      </c>
    </row>
    <row r="156" spans="1:6">
      <c r="A156" s="468" t="s">
        <v>1375</v>
      </c>
      <c r="B156" s="468" t="s">
        <v>1376</v>
      </c>
      <c r="C156" s="468" t="s">
        <v>1391</v>
      </c>
      <c r="D156" s="468" t="s">
        <v>875</v>
      </c>
      <c r="E156" s="468">
        <v>19947</v>
      </c>
      <c r="F156" s="468">
        <v>23712.47</v>
      </c>
    </row>
    <row r="157" spans="1:6">
      <c r="A157" s="468" t="s">
        <v>1375</v>
      </c>
      <c r="B157" s="468" t="s">
        <v>1376</v>
      </c>
      <c r="C157" s="468" t="s">
        <v>980</v>
      </c>
      <c r="D157" s="468" t="s">
        <v>875</v>
      </c>
      <c r="E157" s="468">
        <v>4600</v>
      </c>
      <c r="F157" s="468">
        <v>4058.3500000000004</v>
      </c>
    </row>
    <row r="158" spans="1:6">
      <c r="A158" s="468" t="s">
        <v>1375</v>
      </c>
      <c r="B158" s="468" t="s">
        <v>1376</v>
      </c>
      <c r="C158" s="468" t="s">
        <v>852</v>
      </c>
      <c r="D158" s="468" t="s">
        <v>875</v>
      </c>
      <c r="E158" s="468">
        <v>20</v>
      </c>
      <c r="F158" s="468">
        <v>66.3</v>
      </c>
    </row>
    <row r="159" spans="1:6">
      <c r="A159" s="468" t="s">
        <v>1375</v>
      </c>
      <c r="B159" s="468" t="s">
        <v>1376</v>
      </c>
      <c r="C159" s="468" t="s">
        <v>1014</v>
      </c>
      <c r="D159" s="468" t="s">
        <v>875</v>
      </c>
      <c r="E159" s="468">
        <v>1052.9000000000001</v>
      </c>
      <c r="F159" s="468">
        <v>1437.7</v>
      </c>
    </row>
    <row r="160" spans="1:6">
      <c r="A160" s="468" t="s">
        <v>1375</v>
      </c>
      <c r="B160" s="468" t="s">
        <v>1376</v>
      </c>
      <c r="C160" s="468" t="s">
        <v>865</v>
      </c>
      <c r="D160" s="468" t="s">
        <v>875</v>
      </c>
      <c r="E160" s="468">
        <v>180</v>
      </c>
      <c r="F160" s="468">
        <v>289.39</v>
      </c>
    </row>
    <row r="161" spans="1:6">
      <c r="A161" s="468" t="s">
        <v>1375</v>
      </c>
      <c r="B161" s="468" t="s">
        <v>1376</v>
      </c>
      <c r="C161" s="468" t="s">
        <v>933</v>
      </c>
      <c r="D161" s="468" t="s">
        <v>875</v>
      </c>
      <c r="E161" s="468">
        <v>100</v>
      </c>
      <c r="F161" s="468">
        <v>15.93</v>
      </c>
    </row>
    <row r="162" spans="1:6">
      <c r="A162" s="468" t="s">
        <v>1375</v>
      </c>
      <c r="B162" s="468" t="s">
        <v>1376</v>
      </c>
      <c r="C162" s="468" t="s">
        <v>1294</v>
      </c>
      <c r="D162" s="468" t="s">
        <v>875</v>
      </c>
      <c r="E162" s="468">
        <v>226</v>
      </c>
      <c r="F162" s="468">
        <v>262.43</v>
      </c>
    </row>
    <row r="163" spans="1:6">
      <c r="A163" s="468" t="s">
        <v>1375</v>
      </c>
      <c r="B163" s="468" t="s">
        <v>1376</v>
      </c>
      <c r="C163" s="468" t="s">
        <v>963</v>
      </c>
      <c r="D163" s="468" t="s">
        <v>875</v>
      </c>
      <c r="E163" s="468">
        <v>100</v>
      </c>
      <c r="F163" s="468">
        <v>25.11</v>
      </c>
    </row>
    <row r="164" spans="1:6">
      <c r="A164" s="468" t="s">
        <v>1375</v>
      </c>
      <c r="B164" s="468" t="s">
        <v>1376</v>
      </c>
      <c r="C164" s="468" t="s">
        <v>1398</v>
      </c>
      <c r="D164" s="468" t="s">
        <v>875</v>
      </c>
      <c r="E164" s="468">
        <v>2143</v>
      </c>
      <c r="F164" s="468">
        <v>3313</v>
      </c>
    </row>
    <row r="165" spans="1:6">
      <c r="A165" s="468" t="s">
        <v>1375</v>
      </c>
      <c r="B165" s="468" t="s">
        <v>1376</v>
      </c>
      <c r="C165" s="468" t="s">
        <v>1219</v>
      </c>
      <c r="D165" s="468" t="s">
        <v>875</v>
      </c>
      <c r="E165" s="468">
        <v>500</v>
      </c>
      <c r="F165" s="468">
        <v>678.12</v>
      </c>
    </row>
    <row r="166" spans="1:6">
      <c r="A166" s="468" t="s">
        <v>1375</v>
      </c>
      <c r="B166" s="468" t="s">
        <v>1376</v>
      </c>
      <c r="C166" s="468" t="s">
        <v>855</v>
      </c>
      <c r="D166" s="468" t="s">
        <v>875</v>
      </c>
      <c r="E166" s="468">
        <v>60</v>
      </c>
      <c r="F166" s="468">
        <v>64.03</v>
      </c>
    </row>
    <row r="167" spans="1:6">
      <c r="A167" s="468" t="s">
        <v>1375</v>
      </c>
      <c r="B167" s="468" t="s">
        <v>1376</v>
      </c>
      <c r="C167" s="468" t="s">
        <v>856</v>
      </c>
      <c r="D167" s="468" t="s">
        <v>875</v>
      </c>
      <c r="E167" s="468">
        <v>8080.75</v>
      </c>
      <c r="F167" s="468">
        <v>9526.880000000001</v>
      </c>
    </row>
    <row r="168" spans="1:6">
      <c r="A168" s="468" t="s">
        <v>1377</v>
      </c>
      <c r="B168" s="468" t="s">
        <v>1378</v>
      </c>
      <c r="C168" s="468" t="s">
        <v>1049</v>
      </c>
      <c r="D168" s="468" t="s">
        <v>875</v>
      </c>
      <c r="E168" s="468">
        <v>50</v>
      </c>
      <c r="F168" s="468">
        <v>10.14</v>
      </c>
    </row>
    <row r="169" spans="1:6">
      <c r="A169" s="468" t="s">
        <v>1377</v>
      </c>
      <c r="B169" s="468" t="s">
        <v>1378</v>
      </c>
      <c r="C169" s="468" t="s">
        <v>848</v>
      </c>
      <c r="D169" s="468" t="s">
        <v>875</v>
      </c>
      <c r="E169" s="468">
        <v>750</v>
      </c>
      <c r="F169" s="468">
        <v>1024.3399999999999</v>
      </c>
    </row>
    <row r="170" spans="1:6">
      <c r="A170" s="468" t="s">
        <v>1377</v>
      </c>
      <c r="B170" s="468" t="s">
        <v>1378</v>
      </c>
      <c r="C170" s="468" t="s">
        <v>863</v>
      </c>
      <c r="D170" s="468" t="s">
        <v>875</v>
      </c>
      <c r="E170" s="468">
        <v>570</v>
      </c>
      <c r="F170" s="468">
        <v>135.21</v>
      </c>
    </row>
    <row r="171" spans="1:6">
      <c r="A171" s="468" t="s">
        <v>1377</v>
      </c>
      <c r="B171" s="468" t="s">
        <v>1378</v>
      </c>
      <c r="C171" s="468" t="s">
        <v>966</v>
      </c>
      <c r="D171" s="468" t="s">
        <v>875</v>
      </c>
      <c r="E171" s="468">
        <v>500</v>
      </c>
      <c r="F171" s="468">
        <v>678.38</v>
      </c>
    </row>
    <row r="172" spans="1:6">
      <c r="A172" s="468" t="s">
        <v>1377</v>
      </c>
      <c r="B172" s="468" t="s">
        <v>1378</v>
      </c>
      <c r="C172" s="468" t="s">
        <v>851</v>
      </c>
      <c r="D172" s="468" t="s">
        <v>875</v>
      </c>
      <c r="E172" s="468">
        <v>100</v>
      </c>
      <c r="F172" s="468">
        <v>206.59</v>
      </c>
    </row>
    <row r="173" spans="1:6">
      <c r="A173" s="468" t="s">
        <v>1377</v>
      </c>
      <c r="B173" s="468" t="s">
        <v>1378</v>
      </c>
      <c r="C173" s="468" t="s">
        <v>882</v>
      </c>
      <c r="D173" s="468" t="s">
        <v>875</v>
      </c>
      <c r="E173" s="468">
        <v>2500</v>
      </c>
      <c r="F173" s="468">
        <v>3392.81</v>
      </c>
    </row>
    <row r="174" spans="1:6">
      <c r="A174" s="468" t="s">
        <v>1377</v>
      </c>
      <c r="B174" s="468" t="s">
        <v>1378</v>
      </c>
      <c r="C174" s="468" t="s">
        <v>1391</v>
      </c>
      <c r="D174" s="468" t="s">
        <v>875</v>
      </c>
      <c r="E174" s="468">
        <v>6004</v>
      </c>
      <c r="F174" s="468">
        <v>5380.33</v>
      </c>
    </row>
    <row r="175" spans="1:6">
      <c r="A175" s="468" t="s">
        <v>1377</v>
      </c>
      <c r="B175" s="468" t="s">
        <v>1378</v>
      </c>
      <c r="C175" s="468" t="s">
        <v>1014</v>
      </c>
      <c r="D175" s="468" t="s">
        <v>875</v>
      </c>
      <c r="E175" s="468">
        <v>1151</v>
      </c>
      <c r="F175" s="468">
        <v>1618.02</v>
      </c>
    </row>
    <row r="176" spans="1:6">
      <c r="A176" s="468" t="s">
        <v>1377</v>
      </c>
      <c r="B176" s="468" t="s">
        <v>1378</v>
      </c>
      <c r="C176" s="468" t="s">
        <v>1398</v>
      </c>
      <c r="D176" s="468" t="s">
        <v>875</v>
      </c>
      <c r="E176" s="468">
        <v>1250</v>
      </c>
      <c r="F176" s="468">
        <v>1178.72</v>
      </c>
    </row>
    <row r="177" spans="1:6">
      <c r="A177" s="468" t="s">
        <v>1377</v>
      </c>
      <c r="B177" s="468" t="s">
        <v>1378</v>
      </c>
      <c r="C177" s="468" t="s">
        <v>1219</v>
      </c>
      <c r="D177" s="468" t="s">
        <v>875</v>
      </c>
      <c r="E177" s="468">
        <v>500</v>
      </c>
      <c r="F177" s="468">
        <v>618.47</v>
      </c>
    </row>
    <row r="178" spans="1:6">
      <c r="A178" s="468" t="s">
        <v>1377</v>
      </c>
      <c r="B178" s="468" t="s">
        <v>1378</v>
      </c>
      <c r="C178" s="468" t="s">
        <v>855</v>
      </c>
      <c r="D178" s="468" t="s">
        <v>875</v>
      </c>
      <c r="E178" s="468">
        <v>346</v>
      </c>
      <c r="F178" s="468">
        <v>550.80000000000007</v>
      </c>
    </row>
    <row r="179" spans="1:6">
      <c r="A179" s="468" t="s">
        <v>1377</v>
      </c>
      <c r="B179" s="468" t="s">
        <v>1378</v>
      </c>
      <c r="C179" s="468" t="s">
        <v>856</v>
      </c>
      <c r="D179" s="468" t="s">
        <v>875</v>
      </c>
      <c r="E179" s="468">
        <v>4000</v>
      </c>
      <c r="F179" s="468">
        <v>7354.92</v>
      </c>
    </row>
    <row r="180" spans="1:6">
      <c r="A180" s="468" t="s">
        <v>1383</v>
      </c>
      <c r="B180" s="468" t="s">
        <v>2174</v>
      </c>
      <c r="C180" s="468" t="s">
        <v>980</v>
      </c>
      <c r="D180" s="468" t="s">
        <v>875</v>
      </c>
      <c r="E180" s="468">
        <v>100</v>
      </c>
      <c r="F180" s="468">
        <v>32.9</v>
      </c>
    </row>
    <row r="181" spans="1:6">
      <c r="A181" s="468" t="s">
        <v>1383</v>
      </c>
      <c r="B181" s="468" t="s">
        <v>2174</v>
      </c>
      <c r="C181" s="468" t="s">
        <v>852</v>
      </c>
      <c r="D181" s="468" t="s">
        <v>875</v>
      </c>
      <c r="E181" s="468">
        <v>20</v>
      </c>
      <c r="F181" s="468">
        <v>131.38</v>
      </c>
    </row>
    <row r="182" spans="1:6">
      <c r="A182" s="468" t="s">
        <v>1383</v>
      </c>
      <c r="B182" s="468" t="s">
        <v>2174</v>
      </c>
      <c r="C182" s="468" t="s">
        <v>1294</v>
      </c>
      <c r="D182" s="468" t="s">
        <v>875</v>
      </c>
      <c r="E182" s="468">
        <v>150</v>
      </c>
      <c r="F182" s="468">
        <v>418.12</v>
      </c>
    </row>
    <row r="183" spans="1:6">
      <c r="A183" s="468" t="s">
        <v>1383</v>
      </c>
      <c r="B183" s="468" t="s">
        <v>2174</v>
      </c>
      <c r="C183" s="468" t="s">
        <v>854</v>
      </c>
      <c r="D183" s="468" t="s">
        <v>875</v>
      </c>
      <c r="E183" s="468">
        <v>259</v>
      </c>
      <c r="F183" s="468">
        <v>577.68000000000006</v>
      </c>
    </row>
    <row r="184" spans="1:6">
      <c r="A184" s="468" t="s">
        <v>1383</v>
      </c>
      <c r="B184" s="468" t="s">
        <v>2174</v>
      </c>
      <c r="C184" s="468" t="s">
        <v>855</v>
      </c>
      <c r="D184" s="468" t="s">
        <v>875</v>
      </c>
      <c r="E184" s="468">
        <v>50</v>
      </c>
      <c r="F184" s="468">
        <v>144.21</v>
      </c>
    </row>
    <row r="185" spans="1:6">
      <c r="A185" s="468" t="s">
        <v>1385</v>
      </c>
      <c r="B185" s="468" t="s">
        <v>2173</v>
      </c>
      <c r="C185" s="468" t="s">
        <v>863</v>
      </c>
      <c r="D185" s="468" t="s">
        <v>875</v>
      </c>
      <c r="E185" s="468">
        <v>375</v>
      </c>
      <c r="F185" s="468">
        <v>76.13</v>
      </c>
    </row>
    <row r="186" spans="1:6">
      <c r="A186" s="468" t="s">
        <v>1385</v>
      </c>
      <c r="B186" s="468" t="s">
        <v>2173</v>
      </c>
      <c r="C186" s="468" t="s">
        <v>1391</v>
      </c>
      <c r="D186" s="468" t="s">
        <v>875</v>
      </c>
      <c r="E186" s="468">
        <v>600</v>
      </c>
      <c r="F186" s="468">
        <v>451.3</v>
      </c>
    </row>
    <row r="187" spans="1:6">
      <c r="A187" s="468" t="s">
        <v>1387</v>
      </c>
      <c r="B187" s="468" t="s">
        <v>2172</v>
      </c>
      <c r="C187" s="468" t="s">
        <v>863</v>
      </c>
      <c r="D187" s="468" t="s">
        <v>875</v>
      </c>
      <c r="E187" s="468">
        <v>1075</v>
      </c>
      <c r="F187" s="468">
        <v>157.61000000000001</v>
      </c>
    </row>
    <row r="188" spans="1:6">
      <c r="A188" s="468" t="s">
        <v>1387</v>
      </c>
      <c r="B188" s="468" t="s">
        <v>2172</v>
      </c>
      <c r="C188" s="468" t="s">
        <v>1391</v>
      </c>
      <c r="D188" s="468" t="s">
        <v>875</v>
      </c>
      <c r="E188" s="468">
        <v>960</v>
      </c>
      <c r="F188" s="468">
        <v>697.64</v>
      </c>
    </row>
    <row r="189" spans="1:6">
      <c r="A189" s="468" t="s">
        <v>1387</v>
      </c>
      <c r="B189" s="468" t="s">
        <v>2172</v>
      </c>
      <c r="C189" s="468" t="s">
        <v>1294</v>
      </c>
      <c r="D189" s="468" t="s">
        <v>875</v>
      </c>
      <c r="E189" s="468">
        <v>30</v>
      </c>
      <c r="F189" s="468">
        <v>100.09</v>
      </c>
    </row>
    <row r="190" spans="1:6">
      <c r="A190" s="468" t="s">
        <v>1387</v>
      </c>
      <c r="B190" s="468" t="s">
        <v>2172</v>
      </c>
      <c r="C190" s="468" t="s">
        <v>856</v>
      </c>
      <c r="D190" s="468" t="s">
        <v>875</v>
      </c>
      <c r="E190" s="468">
        <v>450</v>
      </c>
      <c r="F190" s="468">
        <v>825.28</v>
      </c>
    </row>
    <row r="191" spans="1:6">
      <c r="A191" s="468" t="s">
        <v>1389</v>
      </c>
      <c r="B191" s="468" t="s">
        <v>2171</v>
      </c>
      <c r="C191" s="468" t="s">
        <v>1013</v>
      </c>
      <c r="D191" s="468" t="s">
        <v>875</v>
      </c>
      <c r="E191" s="468">
        <v>26.400000000000002</v>
      </c>
      <c r="F191" s="468">
        <v>6.95</v>
      </c>
    </row>
    <row r="192" spans="1:6">
      <c r="A192" s="468" t="s">
        <v>1389</v>
      </c>
      <c r="B192" s="468" t="s">
        <v>2171</v>
      </c>
      <c r="C192" s="468" t="s">
        <v>848</v>
      </c>
      <c r="D192" s="468" t="s">
        <v>875</v>
      </c>
      <c r="E192" s="468">
        <v>875</v>
      </c>
      <c r="F192" s="468">
        <v>1148.6000000000001</v>
      </c>
    </row>
    <row r="193" spans="1:6">
      <c r="A193" s="468" t="s">
        <v>1389</v>
      </c>
      <c r="B193" s="468" t="s">
        <v>2171</v>
      </c>
      <c r="C193" s="468" t="s">
        <v>863</v>
      </c>
      <c r="D193" s="468" t="s">
        <v>875</v>
      </c>
      <c r="E193" s="468">
        <v>2020</v>
      </c>
      <c r="F193" s="468">
        <v>393.26</v>
      </c>
    </row>
    <row r="194" spans="1:6">
      <c r="A194" s="468" t="s">
        <v>1389</v>
      </c>
      <c r="B194" s="468" t="s">
        <v>2171</v>
      </c>
      <c r="C194" s="468" t="s">
        <v>850</v>
      </c>
      <c r="D194" s="468" t="s">
        <v>875</v>
      </c>
      <c r="E194" s="468">
        <v>360</v>
      </c>
      <c r="F194" s="468">
        <v>203.58</v>
      </c>
    </row>
    <row r="195" spans="1:6">
      <c r="A195" s="468" t="s">
        <v>1389</v>
      </c>
      <c r="B195" s="468" t="s">
        <v>2171</v>
      </c>
      <c r="C195" s="468" t="s">
        <v>851</v>
      </c>
      <c r="D195" s="468" t="s">
        <v>875</v>
      </c>
      <c r="E195" s="468">
        <v>49.5</v>
      </c>
      <c r="F195" s="468">
        <v>176.55</v>
      </c>
    </row>
    <row r="196" spans="1:6">
      <c r="A196" s="468" t="s">
        <v>1389</v>
      </c>
      <c r="B196" s="468" t="s">
        <v>2171</v>
      </c>
      <c r="C196" s="468" t="s">
        <v>1391</v>
      </c>
      <c r="D196" s="468" t="s">
        <v>875</v>
      </c>
      <c r="E196" s="468">
        <v>278.40000000000003</v>
      </c>
      <c r="F196" s="468">
        <v>557.24</v>
      </c>
    </row>
    <row r="197" spans="1:6">
      <c r="A197" s="468" t="s">
        <v>1389</v>
      </c>
      <c r="B197" s="468" t="s">
        <v>2171</v>
      </c>
      <c r="C197" s="468" t="s">
        <v>980</v>
      </c>
      <c r="D197" s="468" t="s">
        <v>875</v>
      </c>
      <c r="E197" s="468">
        <v>20</v>
      </c>
      <c r="F197" s="468">
        <v>10.39</v>
      </c>
    </row>
    <row r="198" spans="1:6">
      <c r="A198" s="468" t="s">
        <v>1389</v>
      </c>
      <c r="B198" s="468" t="s">
        <v>2171</v>
      </c>
      <c r="C198" s="468" t="s">
        <v>1014</v>
      </c>
      <c r="D198" s="468" t="s">
        <v>875</v>
      </c>
      <c r="E198" s="468">
        <v>78</v>
      </c>
      <c r="F198" s="468">
        <v>306.97000000000003</v>
      </c>
    </row>
    <row r="199" spans="1:6">
      <c r="A199" s="468" t="s">
        <v>1389</v>
      </c>
      <c r="B199" s="468" t="s">
        <v>2171</v>
      </c>
      <c r="C199" s="468" t="s">
        <v>1016</v>
      </c>
      <c r="D199" s="468" t="s">
        <v>875</v>
      </c>
      <c r="E199" s="468">
        <v>10</v>
      </c>
      <c r="F199" s="468">
        <v>4.08</v>
      </c>
    </row>
    <row r="200" spans="1:6">
      <c r="A200" s="468" t="s">
        <v>1389</v>
      </c>
      <c r="B200" s="468" t="s">
        <v>2171</v>
      </c>
      <c r="C200" s="468" t="s">
        <v>1398</v>
      </c>
      <c r="D200" s="468" t="s">
        <v>875</v>
      </c>
      <c r="E200" s="468">
        <v>100</v>
      </c>
      <c r="F200" s="468">
        <v>358.23</v>
      </c>
    </row>
    <row r="201" spans="1:6">
      <c r="A201" s="468" t="s">
        <v>1389</v>
      </c>
      <c r="B201" s="468" t="s">
        <v>2171</v>
      </c>
      <c r="C201" s="468" t="s">
        <v>855</v>
      </c>
      <c r="D201" s="468" t="s">
        <v>875</v>
      </c>
      <c r="E201" s="468">
        <v>740</v>
      </c>
      <c r="F201" s="468">
        <v>1564.1000000000001</v>
      </c>
    </row>
    <row r="202" spans="1:6">
      <c r="A202" s="468" t="s">
        <v>1389</v>
      </c>
      <c r="B202" s="468" t="s">
        <v>2171</v>
      </c>
      <c r="C202" s="468" t="s">
        <v>856</v>
      </c>
      <c r="D202" s="468" t="s">
        <v>875</v>
      </c>
      <c r="E202" s="468">
        <v>42</v>
      </c>
      <c r="F202" s="468">
        <v>199.95000000000002</v>
      </c>
    </row>
    <row r="203" spans="1:6">
      <c r="A203" s="468" t="s">
        <v>1392</v>
      </c>
      <c r="B203" s="468" t="s">
        <v>2170</v>
      </c>
      <c r="C203" s="468" t="s">
        <v>845</v>
      </c>
      <c r="D203" s="468" t="s">
        <v>875</v>
      </c>
      <c r="E203" s="468">
        <v>66</v>
      </c>
      <c r="F203" s="468">
        <v>134.9</v>
      </c>
    </row>
    <row r="204" spans="1:6">
      <c r="A204" s="468" t="s">
        <v>1392</v>
      </c>
      <c r="B204" s="468" t="s">
        <v>2170</v>
      </c>
      <c r="C204" s="468" t="s">
        <v>2017</v>
      </c>
      <c r="D204" s="468" t="s">
        <v>875</v>
      </c>
      <c r="E204" s="468">
        <v>102.5</v>
      </c>
      <c r="F204" s="468">
        <v>164.23</v>
      </c>
    </row>
    <row r="205" spans="1:6">
      <c r="A205" s="468" t="s">
        <v>1392</v>
      </c>
      <c r="B205" s="468" t="s">
        <v>2170</v>
      </c>
      <c r="C205" s="468" t="s">
        <v>848</v>
      </c>
      <c r="D205" s="468" t="s">
        <v>875</v>
      </c>
      <c r="E205" s="468">
        <v>54</v>
      </c>
      <c r="F205" s="468">
        <v>158.54</v>
      </c>
    </row>
    <row r="206" spans="1:6">
      <c r="A206" s="468" t="s">
        <v>1392</v>
      </c>
      <c r="B206" s="468" t="s">
        <v>2170</v>
      </c>
      <c r="C206" s="468" t="s">
        <v>849</v>
      </c>
      <c r="D206" s="468" t="s">
        <v>875</v>
      </c>
      <c r="E206" s="468">
        <v>233</v>
      </c>
      <c r="F206" s="468">
        <v>784.47</v>
      </c>
    </row>
    <row r="207" spans="1:6">
      <c r="A207" s="468" t="s">
        <v>1392</v>
      </c>
      <c r="B207" s="468" t="s">
        <v>2170</v>
      </c>
      <c r="C207" s="468" t="s">
        <v>966</v>
      </c>
      <c r="D207" s="468" t="s">
        <v>875</v>
      </c>
      <c r="E207" s="468">
        <v>15.3</v>
      </c>
      <c r="F207" s="468">
        <v>138.49</v>
      </c>
    </row>
    <row r="208" spans="1:6">
      <c r="A208" s="468" t="s">
        <v>1392</v>
      </c>
      <c r="B208" s="468" t="s">
        <v>2170</v>
      </c>
      <c r="C208" s="468" t="s">
        <v>850</v>
      </c>
      <c r="D208" s="468" t="s">
        <v>875</v>
      </c>
      <c r="E208" s="468">
        <v>1447</v>
      </c>
      <c r="F208" s="468">
        <v>4863.2300000000005</v>
      </c>
    </row>
    <row r="209" spans="1:6">
      <c r="A209" s="468" t="s">
        <v>1392</v>
      </c>
      <c r="B209" s="468" t="s">
        <v>2170</v>
      </c>
      <c r="C209" s="468" t="s">
        <v>851</v>
      </c>
      <c r="D209" s="468" t="s">
        <v>875</v>
      </c>
      <c r="E209" s="468">
        <v>13735.5</v>
      </c>
      <c r="F209" s="468">
        <v>19422.93</v>
      </c>
    </row>
    <row r="210" spans="1:6">
      <c r="A210" s="468" t="s">
        <v>1392</v>
      </c>
      <c r="B210" s="468" t="s">
        <v>2170</v>
      </c>
      <c r="C210" s="468" t="s">
        <v>976</v>
      </c>
      <c r="D210" s="468" t="s">
        <v>875</v>
      </c>
      <c r="E210" s="468">
        <v>22</v>
      </c>
      <c r="F210" s="468">
        <v>137.32</v>
      </c>
    </row>
    <row r="211" spans="1:6">
      <c r="A211" s="468" t="s">
        <v>1392</v>
      </c>
      <c r="B211" s="468" t="s">
        <v>2170</v>
      </c>
      <c r="C211" s="468" t="s">
        <v>824</v>
      </c>
      <c r="D211" s="468" t="s">
        <v>875</v>
      </c>
      <c r="E211" s="468">
        <v>59448</v>
      </c>
      <c r="F211" s="468">
        <v>25575.83</v>
      </c>
    </row>
    <row r="212" spans="1:6">
      <c r="A212" s="468" t="s">
        <v>1392</v>
      </c>
      <c r="B212" s="468" t="s">
        <v>2170</v>
      </c>
      <c r="C212" s="468" t="s">
        <v>882</v>
      </c>
      <c r="D212" s="468" t="s">
        <v>875</v>
      </c>
      <c r="E212" s="468">
        <v>596.74</v>
      </c>
      <c r="F212" s="468">
        <v>1179.0300000000002</v>
      </c>
    </row>
    <row r="213" spans="1:6">
      <c r="A213" s="468" t="s">
        <v>1392</v>
      </c>
      <c r="B213" s="468" t="s">
        <v>2170</v>
      </c>
      <c r="C213" s="468" t="s">
        <v>1391</v>
      </c>
      <c r="D213" s="468" t="s">
        <v>875</v>
      </c>
      <c r="E213" s="468">
        <v>1044.6799999999998</v>
      </c>
      <c r="F213" s="468">
        <v>3416.9300000000003</v>
      </c>
    </row>
    <row r="214" spans="1:6">
      <c r="A214" s="468" t="s">
        <v>1392</v>
      </c>
      <c r="B214" s="468" t="s">
        <v>2170</v>
      </c>
      <c r="C214" s="468" t="s">
        <v>980</v>
      </c>
      <c r="D214" s="468" t="s">
        <v>875</v>
      </c>
      <c r="E214" s="468">
        <v>100</v>
      </c>
      <c r="F214" s="468">
        <v>107.4</v>
      </c>
    </row>
    <row r="215" spans="1:6">
      <c r="A215" s="468" t="s">
        <v>1392</v>
      </c>
      <c r="B215" s="468" t="s">
        <v>2170</v>
      </c>
      <c r="C215" s="468" t="s">
        <v>1217</v>
      </c>
      <c r="D215" s="468" t="s">
        <v>875</v>
      </c>
      <c r="E215" s="468">
        <v>95</v>
      </c>
      <c r="F215" s="468">
        <v>486.03000000000003</v>
      </c>
    </row>
    <row r="216" spans="1:6">
      <c r="A216" s="468" t="s">
        <v>1392</v>
      </c>
      <c r="B216" s="468" t="s">
        <v>2170</v>
      </c>
      <c r="C216" s="468" t="s">
        <v>852</v>
      </c>
      <c r="D216" s="468" t="s">
        <v>875</v>
      </c>
      <c r="E216" s="468">
        <v>1600</v>
      </c>
      <c r="F216" s="468">
        <v>1206.1600000000001</v>
      </c>
    </row>
    <row r="217" spans="1:6">
      <c r="A217" s="468" t="s">
        <v>1392</v>
      </c>
      <c r="B217" s="468" t="s">
        <v>2170</v>
      </c>
      <c r="C217" s="468" t="s">
        <v>1014</v>
      </c>
      <c r="D217" s="468" t="s">
        <v>875</v>
      </c>
      <c r="E217" s="468">
        <v>206.8</v>
      </c>
      <c r="F217" s="468">
        <v>853.52</v>
      </c>
    </row>
    <row r="218" spans="1:6">
      <c r="A218" s="468" t="s">
        <v>1392</v>
      </c>
      <c r="B218" s="468" t="s">
        <v>2170</v>
      </c>
      <c r="C218" s="468" t="s">
        <v>859</v>
      </c>
      <c r="D218" s="468" t="s">
        <v>875</v>
      </c>
      <c r="E218" s="468">
        <v>286</v>
      </c>
      <c r="F218" s="468">
        <v>578.29</v>
      </c>
    </row>
    <row r="219" spans="1:6">
      <c r="A219" s="468" t="s">
        <v>1392</v>
      </c>
      <c r="B219" s="468" t="s">
        <v>2170</v>
      </c>
      <c r="C219" s="468" t="s">
        <v>830</v>
      </c>
      <c r="D219" s="468" t="s">
        <v>875</v>
      </c>
      <c r="E219" s="468">
        <v>69.100000000000009</v>
      </c>
      <c r="F219" s="468">
        <v>76.84</v>
      </c>
    </row>
    <row r="220" spans="1:6">
      <c r="A220" s="468" t="s">
        <v>1392</v>
      </c>
      <c r="B220" s="468" t="s">
        <v>2170</v>
      </c>
      <c r="C220" s="468" t="s">
        <v>963</v>
      </c>
      <c r="D220" s="468" t="s">
        <v>875</v>
      </c>
      <c r="E220" s="468">
        <v>244.60000000000002</v>
      </c>
      <c r="F220" s="468">
        <v>317.82</v>
      </c>
    </row>
    <row r="221" spans="1:6">
      <c r="A221" s="468" t="s">
        <v>1392</v>
      </c>
      <c r="B221" s="468" t="s">
        <v>2170</v>
      </c>
      <c r="C221" s="468" t="s">
        <v>869</v>
      </c>
      <c r="D221" s="468" t="s">
        <v>875</v>
      </c>
      <c r="E221" s="468">
        <v>53</v>
      </c>
      <c r="F221" s="468">
        <v>186.29</v>
      </c>
    </row>
    <row r="222" spans="1:6">
      <c r="A222" s="468" t="s">
        <v>1392</v>
      </c>
      <c r="B222" s="468" t="s">
        <v>2170</v>
      </c>
      <c r="C222" s="468" t="s">
        <v>1104</v>
      </c>
      <c r="D222" s="468" t="s">
        <v>875</v>
      </c>
      <c r="E222" s="468">
        <v>93.1</v>
      </c>
      <c r="F222" s="468">
        <v>362.22</v>
      </c>
    </row>
    <row r="223" spans="1:6">
      <c r="A223" s="468" t="s">
        <v>1392</v>
      </c>
      <c r="B223" s="468" t="s">
        <v>2170</v>
      </c>
      <c r="C223" s="468" t="s">
        <v>1398</v>
      </c>
      <c r="D223" s="468" t="s">
        <v>875</v>
      </c>
      <c r="E223" s="468">
        <v>47</v>
      </c>
      <c r="F223" s="468">
        <v>13.13</v>
      </c>
    </row>
    <row r="224" spans="1:6">
      <c r="A224" s="468" t="s">
        <v>1392</v>
      </c>
      <c r="B224" s="468" t="s">
        <v>2170</v>
      </c>
      <c r="C224" s="468" t="s">
        <v>855</v>
      </c>
      <c r="D224" s="468" t="s">
        <v>875</v>
      </c>
      <c r="E224" s="468">
        <v>581.79999999999995</v>
      </c>
      <c r="F224" s="468">
        <v>992.25</v>
      </c>
    </row>
    <row r="225" spans="1:6">
      <c r="A225" s="468" t="s">
        <v>1392</v>
      </c>
      <c r="B225" s="468" t="s">
        <v>2170</v>
      </c>
      <c r="C225" s="468" t="s">
        <v>856</v>
      </c>
      <c r="D225" s="468" t="s">
        <v>875</v>
      </c>
      <c r="E225" s="468">
        <v>1527.2</v>
      </c>
      <c r="F225" s="468">
        <v>4666.53</v>
      </c>
    </row>
    <row r="226" spans="1:6">
      <c r="A226" s="468" t="s">
        <v>1394</v>
      </c>
      <c r="B226" s="468" t="s">
        <v>1395</v>
      </c>
      <c r="C226" s="468" t="s">
        <v>848</v>
      </c>
      <c r="D226" s="468" t="s">
        <v>875</v>
      </c>
      <c r="E226" s="468">
        <v>10</v>
      </c>
      <c r="F226" s="468">
        <v>76.16</v>
      </c>
    </row>
    <row r="227" spans="1:6">
      <c r="A227" s="468" t="s">
        <v>1394</v>
      </c>
      <c r="B227" s="468" t="s">
        <v>1395</v>
      </c>
      <c r="C227" s="468" t="s">
        <v>863</v>
      </c>
      <c r="D227" s="468" t="s">
        <v>875</v>
      </c>
      <c r="E227" s="468">
        <v>2809</v>
      </c>
      <c r="F227" s="468">
        <v>951.11</v>
      </c>
    </row>
    <row r="228" spans="1:6">
      <c r="A228" s="468" t="s">
        <v>1394</v>
      </c>
      <c r="B228" s="468" t="s">
        <v>1395</v>
      </c>
      <c r="C228" s="468" t="s">
        <v>849</v>
      </c>
      <c r="D228" s="468" t="s">
        <v>875</v>
      </c>
      <c r="E228" s="468">
        <v>9.5</v>
      </c>
      <c r="F228" s="468">
        <v>33.11</v>
      </c>
    </row>
    <row r="229" spans="1:6">
      <c r="A229" s="468" t="s">
        <v>1394</v>
      </c>
      <c r="B229" s="468" t="s">
        <v>1395</v>
      </c>
      <c r="C229" s="468" t="s">
        <v>851</v>
      </c>
      <c r="D229" s="468" t="s">
        <v>875</v>
      </c>
      <c r="E229" s="468">
        <v>57</v>
      </c>
      <c r="F229" s="468">
        <v>252.79</v>
      </c>
    </row>
    <row r="230" spans="1:6">
      <c r="A230" s="468" t="s">
        <v>1394</v>
      </c>
      <c r="B230" s="468" t="s">
        <v>1395</v>
      </c>
      <c r="C230" s="468" t="s">
        <v>1391</v>
      </c>
      <c r="D230" s="468" t="s">
        <v>875</v>
      </c>
      <c r="E230" s="468">
        <v>1580</v>
      </c>
      <c r="F230" s="468">
        <v>259.26</v>
      </c>
    </row>
    <row r="231" spans="1:6">
      <c r="A231" s="468" t="s">
        <v>1394</v>
      </c>
      <c r="B231" s="468" t="s">
        <v>1395</v>
      </c>
      <c r="C231" s="468" t="s">
        <v>1014</v>
      </c>
      <c r="D231" s="468" t="s">
        <v>875</v>
      </c>
      <c r="E231" s="468">
        <v>314</v>
      </c>
      <c r="F231" s="468">
        <v>1289.26</v>
      </c>
    </row>
    <row r="232" spans="1:6">
      <c r="A232" s="468" t="s">
        <v>1394</v>
      </c>
      <c r="B232" s="468" t="s">
        <v>1395</v>
      </c>
      <c r="C232" s="468" t="s">
        <v>830</v>
      </c>
      <c r="D232" s="468" t="s">
        <v>875</v>
      </c>
      <c r="E232" s="468">
        <v>120109.3</v>
      </c>
      <c r="F232" s="468">
        <v>37602.57</v>
      </c>
    </row>
    <row r="233" spans="1:6">
      <c r="A233" s="468" t="s">
        <v>1394</v>
      </c>
      <c r="B233" s="468" t="s">
        <v>1395</v>
      </c>
      <c r="C233" s="468" t="s">
        <v>869</v>
      </c>
      <c r="D233" s="468" t="s">
        <v>875</v>
      </c>
      <c r="E233" s="468">
        <v>60</v>
      </c>
      <c r="F233" s="468">
        <v>224.88</v>
      </c>
    </row>
    <row r="234" spans="1:6">
      <c r="A234" s="468" t="s">
        <v>1394</v>
      </c>
      <c r="B234" s="468" t="s">
        <v>1395</v>
      </c>
      <c r="C234" s="468" t="s">
        <v>855</v>
      </c>
      <c r="D234" s="468" t="s">
        <v>875</v>
      </c>
      <c r="E234" s="468">
        <v>297</v>
      </c>
      <c r="F234" s="468">
        <v>1028</v>
      </c>
    </row>
    <row r="235" spans="1:6">
      <c r="A235" s="468" t="s">
        <v>1396</v>
      </c>
      <c r="B235" s="468" t="s">
        <v>2169</v>
      </c>
      <c r="C235" s="468" t="s">
        <v>845</v>
      </c>
      <c r="D235" s="468" t="s">
        <v>875</v>
      </c>
      <c r="E235" s="468">
        <v>867.32</v>
      </c>
      <c r="F235" s="468">
        <v>416.53000000000003</v>
      </c>
    </row>
    <row r="236" spans="1:6">
      <c r="A236" s="468" t="s">
        <v>1396</v>
      </c>
      <c r="B236" s="468" t="s">
        <v>2169</v>
      </c>
      <c r="C236" s="468" t="s">
        <v>1049</v>
      </c>
      <c r="D236" s="468" t="s">
        <v>875</v>
      </c>
      <c r="E236" s="468">
        <v>120</v>
      </c>
      <c r="F236" s="468">
        <v>427.90000000000003</v>
      </c>
    </row>
    <row r="237" spans="1:6">
      <c r="A237" s="468" t="s">
        <v>1396</v>
      </c>
      <c r="B237" s="468" t="s">
        <v>2169</v>
      </c>
      <c r="C237" s="468" t="s">
        <v>862</v>
      </c>
      <c r="D237" s="468" t="s">
        <v>875</v>
      </c>
      <c r="E237" s="468">
        <v>61</v>
      </c>
      <c r="F237" s="468">
        <v>368.63</v>
      </c>
    </row>
    <row r="238" spans="1:6">
      <c r="A238" s="468" t="s">
        <v>1396</v>
      </c>
      <c r="B238" s="468" t="s">
        <v>2169</v>
      </c>
      <c r="C238" s="468" t="s">
        <v>848</v>
      </c>
      <c r="D238" s="468" t="s">
        <v>875</v>
      </c>
      <c r="E238" s="468">
        <v>2728.9</v>
      </c>
      <c r="F238" s="468">
        <v>8196.0499999999993</v>
      </c>
    </row>
    <row r="239" spans="1:6">
      <c r="A239" s="468" t="s">
        <v>1396</v>
      </c>
      <c r="B239" s="468" t="s">
        <v>2169</v>
      </c>
      <c r="C239" s="468" t="s">
        <v>863</v>
      </c>
      <c r="D239" s="468" t="s">
        <v>875</v>
      </c>
      <c r="E239" s="468">
        <v>46438</v>
      </c>
      <c r="F239" s="468">
        <v>15225.65</v>
      </c>
    </row>
    <row r="240" spans="1:6">
      <c r="A240" s="468" t="s">
        <v>1396</v>
      </c>
      <c r="B240" s="468" t="s">
        <v>2169</v>
      </c>
      <c r="C240" s="468" t="s">
        <v>849</v>
      </c>
      <c r="D240" s="468" t="s">
        <v>875</v>
      </c>
      <c r="E240" s="468">
        <v>33767.4</v>
      </c>
      <c r="F240" s="468">
        <v>31508.93</v>
      </c>
    </row>
    <row r="241" spans="1:6">
      <c r="A241" s="468" t="s">
        <v>1396</v>
      </c>
      <c r="B241" s="468" t="s">
        <v>2169</v>
      </c>
      <c r="C241" s="468" t="s">
        <v>966</v>
      </c>
      <c r="D241" s="468" t="s">
        <v>875</v>
      </c>
      <c r="E241" s="468">
        <v>36.5</v>
      </c>
      <c r="F241" s="468">
        <v>84.5</v>
      </c>
    </row>
    <row r="242" spans="1:6">
      <c r="A242" s="468" t="s">
        <v>1396</v>
      </c>
      <c r="B242" s="468" t="s">
        <v>2169</v>
      </c>
      <c r="C242" s="468" t="s">
        <v>850</v>
      </c>
      <c r="D242" s="468" t="s">
        <v>875</v>
      </c>
      <c r="E242" s="468">
        <v>2648.8</v>
      </c>
      <c r="F242" s="468">
        <v>7926.46</v>
      </c>
    </row>
    <row r="243" spans="1:6">
      <c r="A243" s="468" t="s">
        <v>1396</v>
      </c>
      <c r="B243" s="468" t="s">
        <v>2169</v>
      </c>
      <c r="C243" s="468" t="s">
        <v>851</v>
      </c>
      <c r="D243" s="468" t="s">
        <v>875</v>
      </c>
      <c r="E243" s="468">
        <v>83507.75</v>
      </c>
      <c r="F243" s="468">
        <v>113581.05</v>
      </c>
    </row>
    <row r="244" spans="1:6">
      <c r="A244" s="468" t="s">
        <v>1396</v>
      </c>
      <c r="B244" s="468" t="s">
        <v>2169</v>
      </c>
      <c r="C244" s="468" t="s">
        <v>864</v>
      </c>
      <c r="D244" s="468" t="s">
        <v>875</v>
      </c>
      <c r="E244" s="468">
        <v>123.5</v>
      </c>
      <c r="F244" s="468">
        <v>683.66</v>
      </c>
    </row>
    <row r="245" spans="1:6">
      <c r="A245" s="468" t="s">
        <v>1396</v>
      </c>
      <c r="B245" s="468" t="s">
        <v>2169</v>
      </c>
      <c r="C245" s="468" t="s">
        <v>824</v>
      </c>
      <c r="D245" s="468" t="s">
        <v>875</v>
      </c>
      <c r="E245" s="468">
        <v>14986755.76</v>
      </c>
      <c r="F245" s="468">
        <v>2845738.5300000003</v>
      </c>
    </row>
    <row r="246" spans="1:6">
      <c r="A246" s="468" t="s">
        <v>1396</v>
      </c>
      <c r="B246" s="468" t="s">
        <v>2169</v>
      </c>
      <c r="C246" s="468" t="s">
        <v>1391</v>
      </c>
      <c r="D246" s="468" t="s">
        <v>875</v>
      </c>
      <c r="E246" s="468">
        <v>11804.4</v>
      </c>
      <c r="F246" s="468">
        <v>8738.11</v>
      </c>
    </row>
    <row r="247" spans="1:6">
      <c r="A247" s="468" t="s">
        <v>1396</v>
      </c>
      <c r="B247" s="468" t="s">
        <v>2169</v>
      </c>
      <c r="C247" s="468" t="s">
        <v>980</v>
      </c>
      <c r="D247" s="468" t="s">
        <v>875</v>
      </c>
      <c r="E247" s="468">
        <v>70</v>
      </c>
      <c r="F247" s="468">
        <v>10.220000000000001</v>
      </c>
    </row>
    <row r="248" spans="1:6">
      <c r="A248" s="468" t="s">
        <v>1396</v>
      </c>
      <c r="B248" s="468" t="s">
        <v>2169</v>
      </c>
      <c r="C248" s="468" t="s">
        <v>1014</v>
      </c>
      <c r="D248" s="468" t="s">
        <v>875</v>
      </c>
      <c r="E248" s="468">
        <v>1099.5</v>
      </c>
      <c r="F248" s="468">
        <v>1775.3600000000001</v>
      </c>
    </row>
    <row r="249" spans="1:6">
      <c r="A249" s="468" t="s">
        <v>1396</v>
      </c>
      <c r="B249" s="468" t="s">
        <v>2169</v>
      </c>
      <c r="C249" s="468" t="s">
        <v>1294</v>
      </c>
      <c r="D249" s="468" t="s">
        <v>875</v>
      </c>
      <c r="E249" s="468">
        <v>146</v>
      </c>
      <c r="F249" s="468">
        <v>304.75</v>
      </c>
    </row>
    <row r="250" spans="1:6">
      <c r="A250" s="468" t="s">
        <v>1396</v>
      </c>
      <c r="B250" s="468" t="s">
        <v>2169</v>
      </c>
      <c r="C250" s="468" t="s">
        <v>830</v>
      </c>
      <c r="D250" s="468" t="s">
        <v>875</v>
      </c>
      <c r="E250" s="468">
        <v>252743.23</v>
      </c>
      <c r="F250" s="468">
        <v>71905.960000000006</v>
      </c>
    </row>
    <row r="251" spans="1:6">
      <c r="A251" s="468" t="s">
        <v>1396</v>
      </c>
      <c r="B251" s="468" t="s">
        <v>2169</v>
      </c>
      <c r="C251" s="468" t="s">
        <v>963</v>
      </c>
      <c r="D251" s="468" t="s">
        <v>875</v>
      </c>
      <c r="E251" s="468">
        <v>218</v>
      </c>
      <c r="F251" s="468">
        <v>216.51</v>
      </c>
    </row>
    <row r="252" spans="1:6">
      <c r="A252" s="468" t="s">
        <v>1396</v>
      </c>
      <c r="B252" s="468" t="s">
        <v>2169</v>
      </c>
      <c r="C252" s="468" t="s">
        <v>1016</v>
      </c>
      <c r="D252" s="468" t="s">
        <v>875</v>
      </c>
      <c r="E252" s="468">
        <v>246</v>
      </c>
      <c r="F252" s="468">
        <v>1445</v>
      </c>
    </row>
    <row r="253" spans="1:6">
      <c r="A253" s="468" t="s">
        <v>1396</v>
      </c>
      <c r="B253" s="468" t="s">
        <v>2169</v>
      </c>
      <c r="C253" s="468" t="s">
        <v>1104</v>
      </c>
      <c r="D253" s="468" t="s">
        <v>875</v>
      </c>
      <c r="E253" s="468">
        <v>18</v>
      </c>
      <c r="F253" s="468">
        <v>92.99</v>
      </c>
    </row>
    <row r="254" spans="1:6">
      <c r="A254" s="468" t="s">
        <v>1396</v>
      </c>
      <c r="B254" s="468" t="s">
        <v>2169</v>
      </c>
      <c r="C254" s="468" t="s">
        <v>1398</v>
      </c>
      <c r="D254" s="468" t="s">
        <v>875</v>
      </c>
      <c r="E254" s="468">
        <v>1863</v>
      </c>
      <c r="F254" s="468">
        <v>2607.48</v>
      </c>
    </row>
    <row r="255" spans="1:6">
      <c r="A255" s="468" t="s">
        <v>1396</v>
      </c>
      <c r="B255" s="468" t="s">
        <v>2169</v>
      </c>
      <c r="C255" s="468" t="s">
        <v>871</v>
      </c>
      <c r="D255" s="468" t="s">
        <v>875</v>
      </c>
      <c r="E255" s="468">
        <v>21217</v>
      </c>
      <c r="F255" s="468">
        <v>6898.75</v>
      </c>
    </row>
    <row r="256" spans="1:6">
      <c r="A256" s="468" t="s">
        <v>1396</v>
      </c>
      <c r="B256" s="468" t="s">
        <v>2169</v>
      </c>
      <c r="C256" s="468" t="s">
        <v>1219</v>
      </c>
      <c r="D256" s="468" t="s">
        <v>875</v>
      </c>
      <c r="E256" s="468">
        <v>16604</v>
      </c>
      <c r="F256" s="468">
        <v>3747.9</v>
      </c>
    </row>
    <row r="257" spans="1:6">
      <c r="A257" s="468" t="s">
        <v>1396</v>
      </c>
      <c r="B257" s="468" t="s">
        <v>2169</v>
      </c>
      <c r="C257" s="468" t="s">
        <v>855</v>
      </c>
      <c r="D257" s="468" t="s">
        <v>875</v>
      </c>
      <c r="E257" s="468">
        <v>728.29</v>
      </c>
      <c r="F257" s="468">
        <v>1491.58</v>
      </c>
    </row>
    <row r="258" spans="1:6">
      <c r="A258" s="468" t="s">
        <v>1396</v>
      </c>
      <c r="B258" s="468" t="s">
        <v>2169</v>
      </c>
      <c r="C258" s="468" t="s">
        <v>856</v>
      </c>
      <c r="D258" s="468" t="s">
        <v>875</v>
      </c>
      <c r="E258" s="468">
        <v>9217</v>
      </c>
      <c r="F258" s="468">
        <v>15824.5</v>
      </c>
    </row>
    <row r="259" spans="1:6">
      <c r="A259" s="468" t="s">
        <v>1401</v>
      </c>
      <c r="B259" s="468" t="s">
        <v>1402</v>
      </c>
      <c r="C259" s="468" t="s">
        <v>863</v>
      </c>
      <c r="D259" s="468" t="s">
        <v>875</v>
      </c>
      <c r="E259" s="468">
        <v>5002</v>
      </c>
      <c r="F259" s="468">
        <v>650.26</v>
      </c>
    </row>
    <row r="260" spans="1:6">
      <c r="A260" s="468" t="s">
        <v>1401</v>
      </c>
      <c r="B260" s="468" t="s">
        <v>1402</v>
      </c>
      <c r="C260" s="468" t="s">
        <v>1104</v>
      </c>
      <c r="D260" s="468" t="s">
        <v>875</v>
      </c>
      <c r="E260" s="468">
        <v>100</v>
      </c>
      <c r="F260" s="468">
        <v>129.22</v>
      </c>
    </row>
    <row r="261" spans="1:6">
      <c r="A261" s="468" t="s">
        <v>1401</v>
      </c>
      <c r="B261" s="468" t="s">
        <v>1402</v>
      </c>
      <c r="C261" s="468" t="s">
        <v>856</v>
      </c>
      <c r="D261" s="468" t="s">
        <v>875</v>
      </c>
      <c r="E261" s="468">
        <v>16.8</v>
      </c>
      <c r="F261" s="468">
        <v>46.01</v>
      </c>
    </row>
    <row r="262" spans="1:6">
      <c r="A262" s="468" t="s">
        <v>1404</v>
      </c>
      <c r="B262" s="468" t="s">
        <v>1405</v>
      </c>
      <c r="C262" s="468" t="s">
        <v>863</v>
      </c>
      <c r="D262" s="468" t="s">
        <v>875</v>
      </c>
      <c r="E262" s="468">
        <v>600</v>
      </c>
      <c r="F262" s="468">
        <v>108.59</v>
      </c>
    </row>
    <row r="263" spans="1:6">
      <c r="A263" s="468" t="s">
        <v>1404</v>
      </c>
      <c r="B263" s="468" t="s">
        <v>1405</v>
      </c>
      <c r="C263" s="468" t="s">
        <v>851</v>
      </c>
      <c r="D263" s="468" t="s">
        <v>875</v>
      </c>
      <c r="E263" s="468">
        <v>440</v>
      </c>
      <c r="F263" s="468">
        <v>4258.83</v>
      </c>
    </row>
    <row r="264" spans="1:6">
      <c r="A264" s="468" t="s">
        <v>1406</v>
      </c>
      <c r="B264" s="468" t="s">
        <v>1407</v>
      </c>
      <c r="C264" s="468" t="s">
        <v>863</v>
      </c>
      <c r="D264" s="468" t="s">
        <v>875</v>
      </c>
      <c r="E264" s="468">
        <v>1000</v>
      </c>
      <c r="F264" s="468">
        <v>128</v>
      </c>
    </row>
    <row r="265" spans="1:6">
      <c r="A265" s="468" t="s">
        <v>1406</v>
      </c>
      <c r="B265" s="468" t="s">
        <v>1407</v>
      </c>
      <c r="C265" s="468" t="s">
        <v>851</v>
      </c>
      <c r="D265" s="468" t="s">
        <v>875</v>
      </c>
      <c r="E265" s="468">
        <v>30</v>
      </c>
      <c r="F265" s="468">
        <v>105.08</v>
      </c>
    </row>
    <row r="266" spans="1:6">
      <c r="A266" s="468" t="s">
        <v>1408</v>
      </c>
      <c r="B266" s="468" t="s">
        <v>2168</v>
      </c>
      <c r="C266" s="468" t="s">
        <v>863</v>
      </c>
      <c r="D266" s="468" t="s">
        <v>875</v>
      </c>
      <c r="E266" s="468">
        <v>310</v>
      </c>
      <c r="F266" s="468">
        <v>31</v>
      </c>
    </row>
    <row r="267" spans="1:6">
      <c r="A267" s="468" t="s">
        <v>2167</v>
      </c>
      <c r="B267" s="468" t="s">
        <v>2166</v>
      </c>
      <c r="C267" s="468" t="s">
        <v>863</v>
      </c>
      <c r="D267" s="468" t="s">
        <v>875</v>
      </c>
      <c r="E267" s="468">
        <v>10</v>
      </c>
      <c r="F267" s="468">
        <v>2.5</v>
      </c>
    </row>
    <row r="268" spans="1:6">
      <c r="A268" s="468" t="s">
        <v>1412</v>
      </c>
      <c r="B268" s="468" t="s">
        <v>1413</v>
      </c>
      <c r="C268" s="468" t="s">
        <v>845</v>
      </c>
      <c r="D268" s="468" t="s">
        <v>875</v>
      </c>
      <c r="E268" s="468">
        <v>1108.2</v>
      </c>
      <c r="F268" s="468">
        <v>260.48</v>
      </c>
    </row>
    <row r="269" spans="1:6">
      <c r="A269" s="468" t="s">
        <v>1412</v>
      </c>
      <c r="B269" s="468" t="s">
        <v>1413</v>
      </c>
      <c r="C269" s="468" t="s">
        <v>824</v>
      </c>
      <c r="D269" s="468" t="s">
        <v>875</v>
      </c>
      <c r="E269" s="468">
        <v>1295951</v>
      </c>
      <c r="F269" s="468">
        <v>93746.17</v>
      </c>
    </row>
    <row r="270" spans="1:6">
      <c r="A270" s="468" t="s">
        <v>1412</v>
      </c>
      <c r="B270" s="468" t="s">
        <v>1413</v>
      </c>
      <c r="C270" s="468" t="s">
        <v>1391</v>
      </c>
      <c r="D270" s="468" t="s">
        <v>875</v>
      </c>
      <c r="E270" s="468">
        <v>286</v>
      </c>
      <c r="F270" s="468">
        <v>463.65000000000003</v>
      </c>
    </row>
    <row r="271" spans="1:6">
      <c r="A271" s="468" t="s">
        <v>1412</v>
      </c>
      <c r="B271" s="468" t="s">
        <v>1413</v>
      </c>
      <c r="C271" s="468" t="s">
        <v>856</v>
      </c>
      <c r="D271" s="468" t="s">
        <v>875</v>
      </c>
      <c r="E271" s="468">
        <v>160</v>
      </c>
      <c r="F271" s="468">
        <v>20.18</v>
      </c>
    </row>
    <row r="272" spans="1:6">
      <c r="A272" s="468" t="s">
        <v>1414</v>
      </c>
      <c r="B272" s="468" t="s">
        <v>1415</v>
      </c>
      <c r="C272" s="468" t="s">
        <v>824</v>
      </c>
      <c r="D272" s="468" t="s">
        <v>875</v>
      </c>
      <c r="E272" s="468">
        <v>248623</v>
      </c>
      <c r="F272" s="468">
        <v>21300.73</v>
      </c>
    </row>
    <row r="273" spans="1:6">
      <c r="A273" s="468" t="s">
        <v>1418</v>
      </c>
      <c r="B273" s="468" t="s">
        <v>2165</v>
      </c>
      <c r="C273" s="468" t="s">
        <v>863</v>
      </c>
      <c r="D273" s="468" t="s">
        <v>875</v>
      </c>
      <c r="E273" s="468">
        <v>25</v>
      </c>
      <c r="F273" s="468">
        <v>3</v>
      </c>
    </row>
    <row r="274" spans="1:6">
      <c r="A274" s="468" t="s">
        <v>1423</v>
      </c>
      <c r="B274" s="468" t="s">
        <v>1424</v>
      </c>
      <c r="C274" s="468" t="s">
        <v>863</v>
      </c>
      <c r="D274" s="468" t="s">
        <v>875</v>
      </c>
      <c r="E274" s="468">
        <v>1750</v>
      </c>
      <c r="F274" s="468">
        <v>1622.89</v>
      </c>
    </row>
    <row r="275" spans="1:6">
      <c r="A275" s="468" t="s">
        <v>1433</v>
      </c>
      <c r="B275" s="468" t="s">
        <v>2164</v>
      </c>
      <c r="C275" s="468" t="s">
        <v>969</v>
      </c>
      <c r="D275" s="468" t="s">
        <v>875</v>
      </c>
      <c r="E275" s="468">
        <v>100</v>
      </c>
      <c r="F275" s="468">
        <v>30.52</v>
      </c>
    </row>
    <row r="276" spans="1:6">
      <c r="A276" s="468" t="s">
        <v>1433</v>
      </c>
      <c r="B276" s="468" t="s">
        <v>2164</v>
      </c>
      <c r="C276" s="468" t="s">
        <v>863</v>
      </c>
      <c r="D276" s="468" t="s">
        <v>875</v>
      </c>
      <c r="E276" s="468">
        <v>2647</v>
      </c>
      <c r="F276" s="468">
        <v>1751.22</v>
      </c>
    </row>
    <row r="277" spans="1:6">
      <c r="A277" s="468" t="s">
        <v>1433</v>
      </c>
      <c r="B277" s="468" t="s">
        <v>2164</v>
      </c>
      <c r="C277" s="468" t="s">
        <v>851</v>
      </c>
      <c r="D277" s="468" t="s">
        <v>875</v>
      </c>
      <c r="E277" s="468">
        <v>50</v>
      </c>
      <c r="F277" s="468">
        <v>173.18</v>
      </c>
    </row>
    <row r="278" spans="1:6">
      <c r="A278" s="468" t="s">
        <v>1433</v>
      </c>
      <c r="B278" s="468" t="s">
        <v>2164</v>
      </c>
      <c r="C278" s="468" t="s">
        <v>824</v>
      </c>
      <c r="D278" s="468" t="s">
        <v>875</v>
      </c>
      <c r="E278" s="468">
        <v>5392214</v>
      </c>
      <c r="F278" s="468">
        <v>4841380.2</v>
      </c>
    </row>
    <row r="279" spans="1:6">
      <c r="A279" s="468" t="s">
        <v>1433</v>
      </c>
      <c r="B279" s="468" t="s">
        <v>2164</v>
      </c>
      <c r="C279" s="468" t="s">
        <v>1219</v>
      </c>
      <c r="D279" s="468" t="s">
        <v>875</v>
      </c>
      <c r="E279" s="468">
        <v>1000</v>
      </c>
      <c r="F279" s="468">
        <v>960.12</v>
      </c>
    </row>
    <row r="280" spans="1:6">
      <c r="A280" s="468" t="s">
        <v>1435</v>
      </c>
      <c r="B280" s="468" t="s">
        <v>2163</v>
      </c>
      <c r="C280" s="468" t="s">
        <v>969</v>
      </c>
      <c r="D280" s="468" t="s">
        <v>875</v>
      </c>
      <c r="E280" s="468">
        <v>20</v>
      </c>
      <c r="F280" s="468">
        <v>16.3</v>
      </c>
    </row>
    <row r="281" spans="1:6">
      <c r="A281" s="468" t="s">
        <v>1435</v>
      </c>
      <c r="B281" s="468" t="s">
        <v>2163</v>
      </c>
      <c r="C281" s="468" t="s">
        <v>863</v>
      </c>
      <c r="D281" s="468" t="s">
        <v>875</v>
      </c>
      <c r="E281" s="468">
        <v>4225</v>
      </c>
      <c r="F281" s="468">
        <v>3020.7000000000003</v>
      </c>
    </row>
    <row r="282" spans="1:6">
      <c r="A282" s="468" t="s">
        <v>1435</v>
      </c>
      <c r="B282" s="468" t="s">
        <v>2163</v>
      </c>
      <c r="C282" s="468" t="s">
        <v>850</v>
      </c>
      <c r="D282" s="468" t="s">
        <v>875</v>
      </c>
      <c r="E282" s="468">
        <v>105</v>
      </c>
      <c r="F282" s="468">
        <v>285.89</v>
      </c>
    </row>
    <row r="283" spans="1:6">
      <c r="A283" s="468" t="s">
        <v>1435</v>
      </c>
      <c r="B283" s="468" t="s">
        <v>2163</v>
      </c>
      <c r="C283" s="468" t="s">
        <v>851</v>
      </c>
      <c r="D283" s="468" t="s">
        <v>875</v>
      </c>
      <c r="E283" s="468">
        <v>201</v>
      </c>
      <c r="F283" s="468">
        <v>449.66</v>
      </c>
    </row>
    <row r="284" spans="1:6">
      <c r="A284" s="468" t="s">
        <v>1437</v>
      </c>
      <c r="B284" s="468" t="s">
        <v>1438</v>
      </c>
      <c r="C284" s="468" t="s">
        <v>824</v>
      </c>
      <c r="D284" s="468" t="s">
        <v>875</v>
      </c>
      <c r="E284" s="468">
        <v>6000</v>
      </c>
      <c r="F284" s="468">
        <v>4860</v>
      </c>
    </row>
    <row r="285" spans="1:6">
      <c r="A285" s="468" t="s">
        <v>1439</v>
      </c>
      <c r="B285" s="468" t="s">
        <v>2162</v>
      </c>
      <c r="C285" s="468" t="s">
        <v>863</v>
      </c>
      <c r="D285" s="468" t="s">
        <v>875</v>
      </c>
      <c r="E285" s="468">
        <v>3870</v>
      </c>
      <c r="F285" s="468">
        <v>3866.27</v>
      </c>
    </row>
    <row r="286" spans="1:6">
      <c r="A286" s="468" t="s">
        <v>1443</v>
      </c>
      <c r="B286" s="468" t="s">
        <v>2161</v>
      </c>
      <c r="C286" s="468" t="s">
        <v>863</v>
      </c>
      <c r="D286" s="468" t="s">
        <v>875</v>
      </c>
      <c r="E286" s="468">
        <v>3870</v>
      </c>
      <c r="F286" s="468">
        <v>442.78000000000003</v>
      </c>
    </row>
    <row r="287" spans="1:6">
      <c r="A287" s="468" t="s">
        <v>1445</v>
      </c>
      <c r="B287" s="468" t="s">
        <v>2160</v>
      </c>
      <c r="C287" s="468" t="s">
        <v>863</v>
      </c>
      <c r="D287" s="468" t="s">
        <v>875</v>
      </c>
      <c r="E287" s="468">
        <v>850</v>
      </c>
      <c r="F287" s="468">
        <v>523.99</v>
      </c>
    </row>
    <row r="288" spans="1:6">
      <c r="A288" s="468" t="s">
        <v>1456</v>
      </c>
      <c r="B288" s="468" t="s">
        <v>2159</v>
      </c>
      <c r="C288" s="468" t="s">
        <v>969</v>
      </c>
      <c r="D288" s="468" t="s">
        <v>875</v>
      </c>
      <c r="E288" s="468">
        <v>24000</v>
      </c>
      <c r="F288" s="468">
        <v>438.69</v>
      </c>
    </row>
    <row r="289" spans="1:6">
      <c r="A289" s="468" t="s">
        <v>1456</v>
      </c>
      <c r="B289" s="468" t="s">
        <v>2159</v>
      </c>
      <c r="C289" s="468" t="s">
        <v>848</v>
      </c>
      <c r="D289" s="468" t="s">
        <v>875</v>
      </c>
      <c r="E289" s="468">
        <v>40</v>
      </c>
      <c r="F289" s="468">
        <v>65.930000000000007</v>
      </c>
    </row>
    <row r="290" spans="1:6">
      <c r="A290" s="468" t="s">
        <v>1456</v>
      </c>
      <c r="B290" s="468" t="s">
        <v>2159</v>
      </c>
      <c r="C290" s="468" t="s">
        <v>863</v>
      </c>
      <c r="D290" s="468" t="s">
        <v>875</v>
      </c>
      <c r="E290" s="468">
        <v>367</v>
      </c>
      <c r="F290" s="468">
        <v>163.34</v>
      </c>
    </row>
    <row r="291" spans="1:6">
      <c r="A291" s="468" t="s">
        <v>1456</v>
      </c>
      <c r="B291" s="468" t="s">
        <v>2159</v>
      </c>
      <c r="C291" s="468" t="s">
        <v>850</v>
      </c>
      <c r="D291" s="468" t="s">
        <v>875</v>
      </c>
      <c r="E291" s="468">
        <v>1000</v>
      </c>
      <c r="F291" s="468">
        <v>674.32</v>
      </c>
    </row>
    <row r="292" spans="1:6">
      <c r="A292" s="468" t="s">
        <v>1456</v>
      </c>
      <c r="B292" s="468" t="s">
        <v>2159</v>
      </c>
      <c r="C292" s="468" t="s">
        <v>851</v>
      </c>
      <c r="D292" s="468" t="s">
        <v>875</v>
      </c>
      <c r="E292" s="468">
        <v>53100</v>
      </c>
      <c r="F292" s="468">
        <v>22925.47</v>
      </c>
    </row>
    <row r="293" spans="1:6">
      <c r="A293" s="468" t="s">
        <v>1456</v>
      </c>
      <c r="B293" s="468" t="s">
        <v>2159</v>
      </c>
      <c r="C293" s="468" t="s">
        <v>824</v>
      </c>
      <c r="D293" s="468" t="s">
        <v>875</v>
      </c>
      <c r="E293" s="468">
        <v>17222449</v>
      </c>
      <c r="F293" s="468">
        <v>388363.4</v>
      </c>
    </row>
    <row r="294" spans="1:6">
      <c r="A294" s="468" t="s">
        <v>1458</v>
      </c>
      <c r="B294" s="468" t="s">
        <v>2158</v>
      </c>
      <c r="C294" s="468" t="s">
        <v>969</v>
      </c>
      <c r="D294" s="468" t="s">
        <v>875</v>
      </c>
      <c r="E294" s="468">
        <v>525000</v>
      </c>
      <c r="F294" s="468">
        <v>9118.8700000000008</v>
      </c>
    </row>
    <row r="295" spans="1:6">
      <c r="A295" s="468" t="s">
        <v>1458</v>
      </c>
      <c r="B295" s="468" t="s">
        <v>2158</v>
      </c>
      <c r="C295" s="468" t="s">
        <v>850</v>
      </c>
      <c r="D295" s="468" t="s">
        <v>875</v>
      </c>
      <c r="E295" s="468">
        <v>300</v>
      </c>
      <c r="F295" s="468">
        <v>194.66</v>
      </c>
    </row>
    <row r="296" spans="1:6">
      <c r="A296" s="468" t="s">
        <v>1458</v>
      </c>
      <c r="B296" s="468" t="s">
        <v>2158</v>
      </c>
      <c r="C296" s="468" t="s">
        <v>851</v>
      </c>
      <c r="D296" s="468" t="s">
        <v>875</v>
      </c>
      <c r="E296" s="468">
        <v>2995</v>
      </c>
      <c r="F296" s="468">
        <v>1465.2</v>
      </c>
    </row>
    <row r="297" spans="1:6">
      <c r="A297" s="468" t="s">
        <v>1458</v>
      </c>
      <c r="B297" s="468" t="s">
        <v>2158</v>
      </c>
      <c r="C297" s="468" t="s">
        <v>824</v>
      </c>
      <c r="D297" s="468" t="s">
        <v>875</v>
      </c>
      <c r="E297" s="468">
        <v>4388320</v>
      </c>
      <c r="F297" s="468">
        <v>217857.58</v>
      </c>
    </row>
    <row r="298" spans="1:6">
      <c r="A298" s="468" t="s">
        <v>1458</v>
      </c>
      <c r="B298" s="468" t="s">
        <v>2158</v>
      </c>
      <c r="C298" s="468" t="s">
        <v>1391</v>
      </c>
      <c r="D298" s="468" t="s">
        <v>875</v>
      </c>
      <c r="E298" s="468">
        <v>100</v>
      </c>
      <c r="F298" s="468">
        <v>44.9</v>
      </c>
    </row>
    <row r="299" spans="1:6">
      <c r="A299" s="468" t="s">
        <v>1458</v>
      </c>
      <c r="B299" s="468" t="s">
        <v>2158</v>
      </c>
      <c r="C299" s="468" t="s">
        <v>1219</v>
      </c>
      <c r="D299" s="468" t="s">
        <v>875</v>
      </c>
      <c r="E299" s="468">
        <v>26000</v>
      </c>
      <c r="F299" s="468">
        <v>4160.5200000000004</v>
      </c>
    </row>
    <row r="300" spans="1:6">
      <c r="A300" s="468" t="s">
        <v>1458</v>
      </c>
      <c r="B300" s="468" t="s">
        <v>2158</v>
      </c>
      <c r="C300" s="468" t="s">
        <v>856</v>
      </c>
      <c r="D300" s="468" t="s">
        <v>875</v>
      </c>
      <c r="E300" s="468">
        <v>274</v>
      </c>
      <c r="F300" s="468">
        <v>155.62</v>
      </c>
    </row>
    <row r="301" spans="1:6">
      <c r="A301" s="468" t="s">
        <v>1460</v>
      </c>
      <c r="B301" s="468" t="s">
        <v>2157</v>
      </c>
      <c r="C301" s="468" t="s">
        <v>1275</v>
      </c>
      <c r="D301" s="468" t="s">
        <v>875</v>
      </c>
      <c r="E301" s="468">
        <v>6</v>
      </c>
      <c r="F301" s="468">
        <v>33</v>
      </c>
    </row>
    <row r="302" spans="1:6">
      <c r="A302" s="468" t="s">
        <v>1460</v>
      </c>
      <c r="B302" s="468" t="s">
        <v>2157</v>
      </c>
      <c r="C302" s="468" t="s">
        <v>850</v>
      </c>
      <c r="D302" s="468" t="s">
        <v>875</v>
      </c>
      <c r="E302" s="468">
        <v>2150</v>
      </c>
      <c r="F302" s="468">
        <v>1257.1500000000001</v>
      </c>
    </row>
    <row r="303" spans="1:6">
      <c r="A303" s="468" t="s">
        <v>1460</v>
      </c>
      <c r="B303" s="468" t="s">
        <v>2157</v>
      </c>
      <c r="C303" s="468" t="s">
        <v>851</v>
      </c>
      <c r="D303" s="468" t="s">
        <v>875</v>
      </c>
      <c r="E303" s="468">
        <v>59500</v>
      </c>
      <c r="F303" s="468">
        <v>29349.82</v>
      </c>
    </row>
    <row r="304" spans="1:6">
      <c r="A304" s="468" t="s">
        <v>1460</v>
      </c>
      <c r="B304" s="468" t="s">
        <v>2157</v>
      </c>
      <c r="C304" s="468" t="s">
        <v>824</v>
      </c>
      <c r="D304" s="468" t="s">
        <v>875</v>
      </c>
      <c r="E304" s="468">
        <v>745492</v>
      </c>
      <c r="F304" s="468">
        <v>95036.47</v>
      </c>
    </row>
    <row r="305" spans="1:6">
      <c r="A305" s="468" t="s">
        <v>1462</v>
      </c>
      <c r="B305" s="468" t="s">
        <v>1463</v>
      </c>
      <c r="C305" s="468" t="s">
        <v>863</v>
      </c>
      <c r="D305" s="468" t="s">
        <v>875</v>
      </c>
      <c r="E305" s="468">
        <v>400</v>
      </c>
      <c r="F305" s="468">
        <v>38</v>
      </c>
    </row>
    <row r="306" spans="1:6">
      <c r="A306" s="468" t="s">
        <v>1464</v>
      </c>
      <c r="B306" s="468" t="s">
        <v>2156</v>
      </c>
      <c r="C306" s="468" t="s">
        <v>863</v>
      </c>
      <c r="D306" s="468" t="s">
        <v>875</v>
      </c>
      <c r="E306" s="468">
        <v>14</v>
      </c>
      <c r="F306" s="468">
        <v>4.2</v>
      </c>
    </row>
    <row r="307" spans="1:6">
      <c r="A307" s="468" t="s">
        <v>1464</v>
      </c>
      <c r="B307" s="468" t="s">
        <v>2156</v>
      </c>
      <c r="C307" s="468" t="s">
        <v>824</v>
      </c>
      <c r="D307" s="468" t="s">
        <v>875</v>
      </c>
      <c r="E307" s="468">
        <v>6000</v>
      </c>
      <c r="F307" s="468">
        <v>1320</v>
      </c>
    </row>
    <row r="308" spans="1:6">
      <c r="A308" s="468" t="s">
        <v>1464</v>
      </c>
      <c r="B308" s="468" t="s">
        <v>2156</v>
      </c>
      <c r="C308" s="468" t="s">
        <v>1398</v>
      </c>
      <c r="D308" s="468" t="s">
        <v>875</v>
      </c>
      <c r="E308" s="468">
        <v>300</v>
      </c>
      <c r="F308" s="468">
        <v>112.3</v>
      </c>
    </row>
    <row r="309" spans="1:6">
      <c r="A309" s="468" t="s">
        <v>1466</v>
      </c>
      <c r="B309" s="468" t="s">
        <v>2155</v>
      </c>
      <c r="C309" s="468" t="s">
        <v>863</v>
      </c>
      <c r="D309" s="468" t="s">
        <v>875</v>
      </c>
      <c r="E309" s="468">
        <v>1000</v>
      </c>
      <c r="F309" s="468">
        <v>42</v>
      </c>
    </row>
    <row r="310" spans="1:6">
      <c r="A310" s="468" t="s">
        <v>1466</v>
      </c>
      <c r="B310" s="468" t="s">
        <v>2155</v>
      </c>
      <c r="C310" s="468" t="s">
        <v>850</v>
      </c>
      <c r="D310" s="468" t="s">
        <v>875</v>
      </c>
      <c r="E310" s="468">
        <v>1475</v>
      </c>
      <c r="F310" s="468">
        <v>872.64</v>
      </c>
    </row>
    <row r="311" spans="1:6">
      <c r="A311" s="468" t="s">
        <v>1466</v>
      </c>
      <c r="B311" s="468" t="s">
        <v>2155</v>
      </c>
      <c r="C311" s="468" t="s">
        <v>824</v>
      </c>
      <c r="D311" s="468" t="s">
        <v>875</v>
      </c>
      <c r="E311" s="468">
        <v>3000</v>
      </c>
      <c r="F311" s="468">
        <v>675</v>
      </c>
    </row>
    <row r="312" spans="1:6">
      <c r="A312" s="468" t="s">
        <v>1468</v>
      </c>
      <c r="B312" s="468" t="s">
        <v>2154</v>
      </c>
      <c r="C312" s="468" t="s">
        <v>863</v>
      </c>
      <c r="D312" s="468" t="s">
        <v>875</v>
      </c>
      <c r="E312" s="468">
        <v>370</v>
      </c>
      <c r="F312" s="468">
        <v>196.29</v>
      </c>
    </row>
    <row r="313" spans="1:6">
      <c r="A313" s="468" t="s">
        <v>1468</v>
      </c>
      <c r="B313" s="468" t="s">
        <v>2154</v>
      </c>
      <c r="C313" s="468" t="s">
        <v>851</v>
      </c>
      <c r="D313" s="468" t="s">
        <v>875</v>
      </c>
      <c r="E313" s="468">
        <v>1050</v>
      </c>
      <c r="F313" s="468">
        <v>324.72000000000003</v>
      </c>
    </row>
    <row r="314" spans="1:6">
      <c r="A314" s="468" t="s">
        <v>1468</v>
      </c>
      <c r="B314" s="468" t="s">
        <v>2154</v>
      </c>
      <c r="C314" s="468" t="s">
        <v>824</v>
      </c>
      <c r="D314" s="468" t="s">
        <v>875</v>
      </c>
      <c r="E314" s="468">
        <v>1020</v>
      </c>
      <c r="F314" s="468">
        <v>189.31</v>
      </c>
    </row>
    <row r="315" spans="1:6">
      <c r="A315" s="468" t="s">
        <v>1470</v>
      </c>
      <c r="B315" s="468" t="s">
        <v>2153</v>
      </c>
      <c r="C315" s="468" t="s">
        <v>845</v>
      </c>
      <c r="D315" s="468" t="s">
        <v>875</v>
      </c>
      <c r="E315" s="468">
        <v>680</v>
      </c>
      <c r="F315" s="468">
        <v>660.82</v>
      </c>
    </row>
    <row r="316" spans="1:6">
      <c r="A316" s="468" t="s">
        <v>1470</v>
      </c>
      <c r="B316" s="468" t="s">
        <v>2153</v>
      </c>
      <c r="C316" s="468" t="s">
        <v>863</v>
      </c>
      <c r="D316" s="468" t="s">
        <v>875</v>
      </c>
      <c r="E316" s="468">
        <v>323</v>
      </c>
      <c r="F316" s="468">
        <v>166.29</v>
      </c>
    </row>
    <row r="317" spans="1:6">
      <c r="A317" s="468" t="s">
        <v>1470</v>
      </c>
      <c r="B317" s="468" t="s">
        <v>2153</v>
      </c>
      <c r="C317" s="468" t="s">
        <v>824</v>
      </c>
      <c r="D317" s="468" t="s">
        <v>875</v>
      </c>
      <c r="E317" s="468">
        <v>132522</v>
      </c>
      <c r="F317" s="468">
        <v>13894.640000000001</v>
      </c>
    </row>
    <row r="318" spans="1:6">
      <c r="A318" s="468" t="s">
        <v>1470</v>
      </c>
      <c r="B318" s="468" t="s">
        <v>2153</v>
      </c>
      <c r="C318" s="468" t="s">
        <v>1391</v>
      </c>
      <c r="D318" s="468" t="s">
        <v>875</v>
      </c>
      <c r="E318" s="468">
        <v>2411</v>
      </c>
      <c r="F318" s="468">
        <v>1277.02</v>
      </c>
    </row>
    <row r="319" spans="1:6">
      <c r="A319" s="468" t="s">
        <v>1470</v>
      </c>
      <c r="B319" s="468" t="s">
        <v>2153</v>
      </c>
      <c r="C319" s="468" t="s">
        <v>1104</v>
      </c>
      <c r="D319" s="468" t="s">
        <v>875</v>
      </c>
      <c r="E319" s="468">
        <v>89</v>
      </c>
      <c r="F319" s="468">
        <v>45.77</v>
      </c>
    </row>
    <row r="320" spans="1:6">
      <c r="A320" s="468" t="s">
        <v>1470</v>
      </c>
      <c r="B320" s="468" t="s">
        <v>2153</v>
      </c>
      <c r="C320" s="468" t="s">
        <v>856</v>
      </c>
      <c r="D320" s="468" t="s">
        <v>875</v>
      </c>
      <c r="E320" s="468">
        <v>5708</v>
      </c>
      <c r="F320" s="468">
        <v>2612.3100000000004</v>
      </c>
    </row>
    <row r="321" spans="1:6">
      <c r="A321" s="468" t="s">
        <v>1472</v>
      </c>
      <c r="B321" s="468" t="s">
        <v>2152</v>
      </c>
      <c r="C321" s="468" t="s">
        <v>863</v>
      </c>
      <c r="D321" s="468" t="s">
        <v>875</v>
      </c>
      <c r="E321" s="468">
        <v>330</v>
      </c>
      <c r="F321" s="468">
        <v>94.59</v>
      </c>
    </row>
    <row r="322" spans="1:6">
      <c r="A322" s="468" t="s">
        <v>1472</v>
      </c>
      <c r="B322" s="468" t="s">
        <v>2152</v>
      </c>
      <c r="C322" s="468" t="s">
        <v>824</v>
      </c>
      <c r="D322" s="468" t="s">
        <v>875</v>
      </c>
      <c r="E322" s="468">
        <v>2300</v>
      </c>
      <c r="F322" s="468">
        <v>126</v>
      </c>
    </row>
    <row r="323" spans="1:6">
      <c r="A323" s="468" t="s">
        <v>1474</v>
      </c>
      <c r="B323" s="468" t="s">
        <v>2151</v>
      </c>
      <c r="C323" s="468" t="s">
        <v>863</v>
      </c>
      <c r="D323" s="468" t="s">
        <v>875</v>
      </c>
      <c r="E323" s="468">
        <v>5109</v>
      </c>
      <c r="F323" s="468">
        <v>4354.8100000000004</v>
      </c>
    </row>
    <row r="324" spans="1:6">
      <c r="A324" s="468" t="s">
        <v>1474</v>
      </c>
      <c r="B324" s="468" t="s">
        <v>2151</v>
      </c>
      <c r="C324" s="468" t="s">
        <v>824</v>
      </c>
      <c r="D324" s="468" t="s">
        <v>875</v>
      </c>
      <c r="E324" s="468">
        <v>925974</v>
      </c>
      <c r="F324" s="468">
        <v>76105.3</v>
      </c>
    </row>
    <row r="325" spans="1:6">
      <c r="A325" s="468" t="s">
        <v>1489</v>
      </c>
      <c r="B325" s="468" t="s">
        <v>2150</v>
      </c>
      <c r="C325" s="468" t="s">
        <v>863</v>
      </c>
      <c r="D325" s="468" t="s">
        <v>875</v>
      </c>
      <c r="E325" s="468">
        <v>125</v>
      </c>
      <c r="F325" s="468">
        <v>137.88</v>
      </c>
    </row>
    <row r="326" spans="1:6">
      <c r="A326" s="468" t="s">
        <v>1497</v>
      </c>
      <c r="B326" s="468" t="s">
        <v>1498</v>
      </c>
      <c r="C326" s="468" t="s">
        <v>855</v>
      </c>
      <c r="D326" s="468" t="s">
        <v>875</v>
      </c>
      <c r="E326" s="468">
        <v>160</v>
      </c>
      <c r="F326" s="468">
        <v>17.080000000000002</v>
      </c>
    </row>
    <row r="327" spans="1:6">
      <c r="A327" s="468" t="s">
        <v>1499</v>
      </c>
      <c r="B327" s="468" t="s">
        <v>1500</v>
      </c>
      <c r="C327" s="468" t="s">
        <v>824</v>
      </c>
      <c r="D327" s="468" t="s">
        <v>875</v>
      </c>
      <c r="E327" s="468">
        <v>12425</v>
      </c>
      <c r="F327" s="468">
        <v>678.15</v>
      </c>
    </row>
    <row r="328" spans="1:6">
      <c r="A328" s="468" t="s">
        <v>1504</v>
      </c>
      <c r="B328" s="468" t="s">
        <v>2149</v>
      </c>
      <c r="C328" s="468" t="s">
        <v>980</v>
      </c>
      <c r="D328" s="468" t="s">
        <v>875</v>
      </c>
      <c r="E328" s="468">
        <v>1501</v>
      </c>
      <c r="F328" s="468">
        <v>283.45</v>
      </c>
    </row>
    <row r="329" spans="1:6">
      <c r="A329" s="468" t="s">
        <v>1506</v>
      </c>
      <c r="B329" s="468" t="s">
        <v>2148</v>
      </c>
      <c r="C329" s="468" t="s">
        <v>1391</v>
      </c>
      <c r="D329" s="468" t="s">
        <v>875</v>
      </c>
      <c r="E329" s="468">
        <v>28</v>
      </c>
      <c r="F329" s="468">
        <v>3.67</v>
      </c>
    </row>
    <row r="330" spans="1:6">
      <c r="A330" s="468" t="s">
        <v>1506</v>
      </c>
      <c r="B330" s="468" t="s">
        <v>2148</v>
      </c>
      <c r="C330" s="468" t="s">
        <v>980</v>
      </c>
      <c r="D330" s="468" t="s">
        <v>875</v>
      </c>
      <c r="E330" s="468">
        <v>70</v>
      </c>
      <c r="F330" s="468">
        <v>22.05</v>
      </c>
    </row>
    <row r="331" spans="1:6">
      <c r="A331" s="468" t="s">
        <v>1512</v>
      </c>
      <c r="B331" s="468" t="s">
        <v>1513</v>
      </c>
      <c r="C331" s="468" t="s">
        <v>824</v>
      </c>
      <c r="D331" s="468" t="s">
        <v>875</v>
      </c>
      <c r="E331" s="468">
        <v>668000</v>
      </c>
      <c r="F331" s="468">
        <v>13360</v>
      </c>
    </row>
    <row r="332" spans="1:6">
      <c r="A332" s="468" t="s">
        <v>1512</v>
      </c>
      <c r="B332" s="468" t="s">
        <v>1513</v>
      </c>
      <c r="C332" s="468" t="s">
        <v>855</v>
      </c>
      <c r="D332" s="468" t="s">
        <v>875</v>
      </c>
      <c r="E332" s="468">
        <v>1065</v>
      </c>
      <c r="F332" s="468">
        <v>155.75</v>
      </c>
    </row>
    <row r="333" spans="1:6">
      <c r="A333" s="468" t="s">
        <v>1514</v>
      </c>
      <c r="B333" s="468" t="s">
        <v>1515</v>
      </c>
      <c r="C333" s="468" t="s">
        <v>976</v>
      </c>
      <c r="D333" s="468" t="s">
        <v>875</v>
      </c>
      <c r="E333" s="468">
        <v>7000</v>
      </c>
      <c r="F333" s="468">
        <v>290.88</v>
      </c>
    </row>
    <row r="334" spans="1:6">
      <c r="A334" s="468" t="s">
        <v>1514</v>
      </c>
      <c r="B334" s="468" t="s">
        <v>1515</v>
      </c>
      <c r="C334" s="468" t="s">
        <v>1391</v>
      </c>
      <c r="D334" s="468" t="s">
        <v>875</v>
      </c>
      <c r="E334" s="468">
        <v>3600</v>
      </c>
      <c r="F334" s="468">
        <v>153.62</v>
      </c>
    </row>
    <row r="335" spans="1:6">
      <c r="A335" s="468" t="s">
        <v>1514</v>
      </c>
      <c r="B335" s="468" t="s">
        <v>1515</v>
      </c>
      <c r="C335" s="468" t="s">
        <v>855</v>
      </c>
      <c r="D335" s="468" t="s">
        <v>875</v>
      </c>
      <c r="E335" s="468">
        <v>5829</v>
      </c>
      <c r="F335" s="468">
        <v>564.89</v>
      </c>
    </row>
    <row r="336" spans="1:6">
      <c r="A336" s="468" t="s">
        <v>1518</v>
      </c>
      <c r="B336" s="468" t="s">
        <v>1519</v>
      </c>
      <c r="C336" s="468" t="s">
        <v>824</v>
      </c>
      <c r="D336" s="468" t="s">
        <v>875</v>
      </c>
      <c r="E336" s="468">
        <v>29000</v>
      </c>
      <c r="F336" s="468">
        <v>850</v>
      </c>
    </row>
    <row r="337" spans="1:6">
      <c r="A337" s="468" t="s">
        <v>1524</v>
      </c>
      <c r="B337" s="468" t="s">
        <v>2147</v>
      </c>
      <c r="C337" s="468" t="s">
        <v>863</v>
      </c>
      <c r="D337" s="468" t="s">
        <v>875</v>
      </c>
      <c r="E337" s="468">
        <v>471725</v>
      </c>
      <c r="F337" s="468">
        <v>19715.810000000001</v>
      </c>
    </row>
    <row r="338" spans="1:6">
      <c r="A338" s="468" t="s">
        <v>1524</v>
      </c>
      <c r="B338" s="468" t="s">
        <v>2147</v>
      </c>
      <c r="C338" s="468" t="s">
        <v>849</v>
      </c>
      <c r="D338" s="468" t="s">
        <v>875</v>
      </c>
      <c r="E338" s="468">
        <v>1659</v>
      </c>
      <c r="F338" s="468">
        <v>201.15</v>
      </c>
    </row>
    <row r="339" spans="1:6">
      <c r="A339" s="468" t="s">
        <v>1524</v>
      </c>
      <c r="B339" s="468" t="s">
        <v>2147</v>
      </c>
      <c r="C339" s="468" t="s">
        <v>851</v>
      </c>
      <c r="D339" s="468" t="s">
        <v>875</v>
      </c>
      <c r="E339" s="468">
        <v>215000</v>
      </c>
      <c r="F339" s="468">
        <v>13354.09</v>
      </c>
    </row>
    <row r="340" spans="1:6">
      <c r="A340" s="468" t="s">
        <v>1524</v>
      </c>
      <c r="B340" s="468" t="s">
        <v>2147</v>
      </c>
      <c r="C340" s="468" t="s">
        <v>1391</v>
      </c>
      <c r="D340" s="468" t="s">
        <v>875</v>
      </c>
      <c r="E340" s="468">
        <v>75000</v>
      </c>
      <c r="F340" s="468">
        <v>5446.5</v>
      </c>
    </row>
    <row r="341" spans="1:6">
      <c r="A341" s="468" t="s">
        <v>1524</v>
      </c>
      <c r="B341" s="468" t="s">
        <v>2147</v>
      </c>
      <c r="C341" s="468" t="s">
        <v>855</v>
      </c>
      <c r="D341" s="468" t="s">
        <v>875</v>
      </c>
      <c r="E341" s="468">
        <v>129500</v>
      </c>
      <c r="F341" s="468">
        <v>8315.36</v>
      </c>
    </row>
    <row r="342" spans="1:6">
      <c r="A342" s="468" t="s">
        <v>1526</v>
      </c>
      <c r="B342" s="468" t="s">
        <v>1527</v>
      </c>
      <c r="C342" s="468" t="s">
        <v>863</v>
      </c>
      <c r="D342" s="468" t="s">
        <v>875</v>
      </c>
      <c r="E342" s="468">
        <v>37500</v>
      </c>
      <c r="F342" s="468">
        <v>1352</v>
      </c>
    </row>
    <row r="343" spans="1:6">
      <c r="A343" s="468" t="s">
        <v>1528</v>
      </c>
      <c r="B343" s="468" t="s">
        <v>1529</v>
      </c>
      <c r="C343" s="468" t="s">
        <v>863</v>
      </c>
      <c r="D343" s="468" t="s">
        <v>875</v>
      </c>
      <c r="E343" s="468">
        <v>6100</v>
      </c>
      <c r="F343" s="468">
        <v>447.6</v>
      </c>
    </row>
    <row r="344" spans="1:6">
      <c r="A344" s="468" t="s">
        <v>1530</v>
      </c>
      <c r="B344" s="468" t="s">
        <v>2146</v>
      </c>
      <c r="C344" s="468" t="s">
        <v>845</v>
      </c>
      <c r="D344" s="468" t="s">
        <v>875</v>
      </c>
      <c r="E344" s="468">
        <v>180</v>
      </c>
      <c r="F344" s="468">
        <v>37.03</v>
      </c>
    </row>
    <row r="345" spans="1:6">
      <c r="A345" s="468" t="s">
        <v>1530</v>
      </c>
      <c r="B345" s="468" t="s">
        <v>2146</v>
      </c>
      <c r="C345" s="468" t="s">
        <v>863</v>
      </c>
      <c r="D345" s="468" t="s">
        <v>875</v>
      </c>
      <c r="E345" s="468">
        <v>65890</v>
      </c>
      <c r="F345" s="468">
        <v>5407.24</v>
      </c>
    </row>
    <row r="346" spans="1:6">
      <c r="A346" s="468" t="s">
        <v>1544</v>
      </c>
      <c r="B346" s="468" t="s">
        <v>2145</v>
      </c>
      <c r="C346" s="468" t="s">
        <v>845</v>
      </c>
      <c r="D346" s="468" t="s">
        <v>875</v>
      </c>
      <c r="E346" s="468">
        <v>17375</v>
      </c>
      <c r="F346" s="468">
        <v>3813.86</v>
      </c>
    </row>
    <row r="347" spans="1:6">
      <c r="A347" s="468" t="s">
        <v>1544</v>
      </c>
      <c r="B347" s="468" t="s">
        <v>2145</v>
      </c>
      <c r="C347" s="468" t="s">
        <v>863</v>
      </c>
      <c r="D347" s="468" t="s">
        <v>875</v>
      </c>
      <c r="E347" s="468">
        <v>8100</v>
      </c>
      <c r="F347" s="468">
        <v>386.58</v>
      </c>
    </row>
    <row r="348" spans="1:6">
      <c r="A348" s="468" t="s">
        <v>1544</v>
      </c>
      <c r="B348" s="468" t="s">
        <v>2145</v>
      </c>
      <c r="C348" s="468" t="s">
        <v>824</v>
      </c>
      <c r="D348" s="468" t="s">
        <v>875</v>
      </c>
      <c r="E348" s="468">
        <v>2440670</v>
      </c>
      <c r="F348" s="468">
        <v>11715.26</v>
      </c>
    </row>
    <row r="349" spans="1:6">
      <c r="A349" s="468" t="s">
        <v>1548</v>
      </c>
      <c r="B349" s="468" t="s">
        <v>2144</v>
      </c>
      <c r="C349" s="468" t="s">
        <v>863</v>
      </c>
      <c r="D349" s="468" t="s">
        <v>875</v>
      </c>
      <c r="E349" s="468">
        <v>18540</v>
      </c>
      <c r="F349" s="468">
        <v>1631.94</v>
      </c>
    </row>
    <row r="350" spans="1:6">
      <c r="A350" s="468" t="s">
        <v>1560</v>
      </c>
      <c r="B350" s="468" t="s">
        <v>2143</v>
      </c>
      <c r="C350" s="468" t="s">
        <v>863</v>
      </c>
      <c r="D350" s="468" t="s">
        <v>875</v>
      </c>
      <c r="E350" s="468">
        <v>10000</v>
      </c>
      <c r="F350" s="468">
        <v>315.40000000000003</v>
      </c>
    </row>
    <row r="351" spans="1:6">
      <c r="A351" s="468" t="s">
        <v>1562</v>
      </c>
      <c r="B351" s="468" t="s">
        <v>2142</v>
      </c>
      <c r="C351" s="468" t="s">
        <v>1391</v>
      </c>
      <c r="D351" s="468" t="s">
        <v>875</v>
      </c>
      <c r="E351" s="468">
        <v>108.5</v>
      </c>
      <c r="F351" s="468">
        <v>20.84</v>
      </c>
    </row>
    <row r="352" spans="1:6">
      <c r="A352" s="468" t="s">
        <v>1574</v>
      </c>
      <c r="B352" s="468" t="s">
        <v>2141</v>
      </c>
      <c r="C352" s="468" t="s">
        <v>863</v>
      </c>
      <c r="D352" s="468" t="s">
        <v>875</v>
      </c>
      <c r="E352" s="468">
        <v>750</v>
      </c>
      <c r="F352" s="468">
        <v>55.5</v>
      </c>
    </row>
    <row r="353" spans="1:6">
      <c r="A353" s="468" t="s">
        <v>1574</v>
      </c>
      <c r="B353" s="468" t="s">
        <v>2141</v>
      </c>
      <c r="C353" s="468" t="s">
        <v>830</v>
      </c>
      <c r="D353" s="468" t="s">
        <v>875</v>
      </c>
      <c r="E353" s="468">
        <v>16500</v>
      </c>
      <c r="F353" s="468">
        <v>2041.5900000000001</v>
      </c>
    </row>
    <row r="354" spans="1:6">
      <c r="A354" s="468" t="s">
        <v>1576</v>
      </c>
      <c r="B354" s="468" t="s">
        <v>2140</v>
      </c>
      <c r="C354" s="468" t="s">
        <v>845</v>
      </c>
      <c r="D354" s="468" t="s">
        <v>875</v>
      </c>
      <c r="E354" s="468">
        <v>1248</v>
      </c>
      <c r="F354" s="468">
        <v>250.56</v>
      </c>
    </row>
    <row r="355" spans="1:6">
      <c r="A355" s="468" t="s">
        <v>1576</v>
      </c>
      <c r="B355" s="468" t="s">
        <v>2140</v>
      </c>
      <c r="C355" s="468" t="s">
        <v>824</v>
      </c>
      <c r="D355" s="468" t="s">
        <v>875</v>
      </c>
      <c r="E355" s="468">
        <v>1150</v>
      </c>
      <c r="F355" s="468">
        <v>35.5</v>
      </c>
    </row>
    <row r="356" spans="1:6">
      <c r="A356" s="468" t="s">
        <v>1581</v>
      </c>
      <c r="B356" s="468" t="s">
        <v>2139</v>
      </c>
      <c r="C356" s="468" t="s">
        <v>824</v>
      </c>
      <c r="D356" s="468" t="s">
        <v>875</v>
      </c>
      <c r="E356" s="468">
        <v>57900</v>
      </c>
      <c r="F356" s="468">
        <v>2803.65</v>
      </c>
    </row>
    <row r="357" spans="1:6">
      <c r="A357" s="468" t="s">
        <v>1587</v>
      </c>
      <c r="B357" s="468" t="s">
        <v>152</v>
      </c>
      <c r="C357" s="468" t="s">
        <v>824</v>
      </c>
      <c r="D357" s="468" t="s">
        <v>875</v>
      </c>
      <c r="E357" s="468">
        <v>520600</v>
      </c>
      <c r="F357" s="468">
        <v>31664.65</v>
      </c>
    </row>
    <row r="358" spans="1:6">
      <c r="A358" s="468" t="s">
        <v>1589</v>
      </c>
      <c r="B358" s="468" t="s">
        <v>2138</v>
      </c>
      <c r="C358" s="468" t="s">
        <v>863</v>
      </c>
      <c r="D358" s="468" t="s">
        <v>875</v>
      </c>
      <c r="E358" s="468">
        <v>320</v>
      </c>
      <c r="F358" s="468">
        <v>84.5</v>
      </c>
    </row>
    <row r="359" spans="1:6">
      <c r="A359" s="468" t="s">
        <v>1591</v>
      </c>
      <c r="B359" s="468" t="s">
        <v>1592</v>
      </c>
      <c r="C359" s="468" t="s">
        <v>863</v>
      </c>
      <c r="D359" s="468" t="s">
        <v>875</v>
      </c>
      <c r="E359" s="468">
        <v>5000</v>
      </c>
      <c r="F359" s="468">
        <v>455</v>
      </c>
    </row>
    <row r="360" spans="1:6">
      <c r="A360" s="468" t="s">
        <v>1601</v>
      </c>
      <c r="B360" s="468" t="s">
        <v>2137</v>
      </c>
      <c r="C360" s="468" t="s">
        <v>845</v>
      </c>
      <c r="D360" s="468" t="s">
        <v>875</v>
      </c>
      <c r="E360" s="468">
        <v>1271.21</v>
      </c>
      <c r="F360" s="468">
        <v>199.23000000000002</v>
      </c>
    </row>
    <row r="361" spans="1:6">
      <c r="A361" s="468" t="s">
        <v>1601</v>
      </c>
      <c r="B361" s="468" t="s">
        <v>2137</v>
      </c>
      <c r="C361" s="468" t="s">
        <v>863</v>
      </c>
      <c r="D361" s="468" t="s">
        <v>875</v>
      </c>
      <c r="E361" s="468">
        <v>1006</v>
      </c>
      <c r="F361" s="468">
        <v>105.11</v>
      </c>
    </row>
    <row r="362" spans="1:6">
      <c r="A362" s="468" t="s">
        <v>1603</v>
      </c>
      <c r="B362" s="468" t="s">
        <v>2136</v>
      </c>
      <c r="C362" s="468" t="s">
        <v>863</v>
      </c>
      <c r="D362" s="468" t="s">
        <v>875</v>
      </c>
      <c r="E362" s="468">
        <v>5150</v>
      </c>
      <c r="F362" s="468">
        <v>335.26</v>
      </c>
    </row>
    <row r="363" spans="1:6">
      <c r="A363" s="468" t="s">
        <v>1607</v>
      </c>
      <c r="B363" s="468" t="s">
        <v>1608</v>
      </c>
      <c r="C363" s="468" t="s">
        <v>863</v>
      </c>
      <c r="D363" s="468" t="s">
        <v>875</v>
      </c>
      <c r="E363" s="468">
        <v>1200</v>
      </c>
      <c r="F363" s="468">
        <v>60</v>
      </c>
    </row>
    <row r="364" spans="1:6">
      <c r="A364" s="468" t="s">
        <v>2135</v>
      </c>
      <c r="B364" s="468" t="s">
        <v>2134</v>
      </c>
      <c r="C364" s="468" t="s">
        <v>863</v>
      </c>
      <c r="D364" s="468" t="s">
        <v>875</v>
      </c>
      <c r="E364" s="468">
        <v>400</v>
      </c>
      <c r="F364" s="468">
        <v>24.8</v>
      </c>
    </row>
    <row r="365" spans="1:6">
      <c r="A365" s="468" t="s">
        <v>1622</v>
      </c>
      <c r="B365" s="468" t="s">
        <v>1623</v>
      </c>
      <c r="C365" s="468" t="s">
        <v>1391</v>
      </c>
      <c r="D365" s="468" t="s">
        <v>875</v>
      </c>
      <c r="E365" s="468">
        <v>7863.93</v>
      </c>
      <c r="F365" s="468">
        <v>1074.58</v>
      </c>
    </row>
    <row r="366" spans="1:6">
      <c r="A366" s="468" t="s">
        <v>1624</v>
      </c>
      <c r="B366" s="468" t="s">
        <v>1625</v>
      </c>
      <c r="C366" s="468" t="s">
        <v>824</v>
      </c>
      <c r="D366" s="468" t="s">
        <v>875</v>
      </c>
      <c r="E366" s="468">
        <v>1645</v>
      </c>
      <c r="F366" s="468">
        <v>24.38</v>
      </c>
    </row>
    <row r="367" spans="1:6">
      <c r="A367" s="468" t="s">
        <v>1624</v>
      </c>
      <c r="B367" s="468" t="s">
        <v>1625</v>
      </c>
      <c r="C367" s="468" t="s">
        <v>855</v>
      </c>
      <c r="D367" s="468" t="s">
        <v>875</v>
      </c>
      <c r="E367" s="468">
        <v>65</v>
      </c>
      <c r="F367" s="468">
        <v>316.09000000000003</v>
      </c>
    </row>
    <row r="368" spans="1:6">
      <c r="A368" s="468" t="s">
        <v>1624</v>
      </c>
      <c r="B368" s="468" t="s">
        <v>1625</v>
      </c>
      <c r="C368" s="468" t="s">
        <v>856</v>
      </c>
      <c r="D368" s="468" t="s">
        <v>875</v>
      </c>
      <c r="E368" s="468">
        <v>65</v>
      </c>
      <c r="F368" s="468">
        <v>740.92</v>
      </c>
    </row>
    <row r="369" spans="1:6">
      <c r="A369" s="468" t="s">
        <v>1626</v>
      </c>
      <c r="B369" s="468" t="s">
        <v>1627</v>
      </c>
      <c r="C369" s="468" t="s">
        <v>969</v>
      </c>
      <c r="D369" s="468" t="s">
        <v>875</v>
      </c>
      <c r="E369" s="468">
        <v>500</v>
      </c>
      <c r="F369" s="468">
        <v>763.2</v>
      </c>
    </row>
    <row r="370" spans="1:6">
      <c r="A370" s="468" t="s">
        <v>1626</v>
      </c>
      <c r="B370" s="468" t="s">
        <v>1627</v>
      </c>
      <c r="C370" s="468" t="s">
        <v>866</v>
      </c>
      <c r="D370" s="468" t="s">
        <v>875</v>
      </c>
      <c r="E370" s="468">
        <v>13</v>
      </c>
      <c r="F370" s="468">
        <v>1000.49</v>
      </c>
    </row>
    <row r="371" spans="1:6">
      <c r="A371" s="468" t="s">
        <v>2133</v>
      </c>
      <c r="B371" s="468" t="s">
        <v>2132</v>
      </c>
      <c r="C371" s="468" t="s">
        <v>976</v>
      </c>
      <c r="D371" s="468" t="s">
        <v>875</v>
      </c>
      <c r="E371" s="468">
        <v>90</v>
      </c>
      <c r="F371" s="468">
        <v>4.13</v>
      </c>
    </row>
    <row r="372" spans="1:6">
      <c r="A372" s="468" t="s">
        <v>1637</v>
      </c>
      <c r="B372" s="468" t="s">
        <v>1638</v>
      </c>
      <c r="C372" s="468" t="s">
        <v>848</v>
      </c>
      <c r="D372" s="468" t="s">
        <v>875</v>
      </c>
      <c r="E372" s="468">
        <v>500</v>
      </c>
      <c r="F372" s="468">
        <v>188.08</v>
      </c>
    </row>
    <row r="373" spans="1:6">
      <c r="A373" s="468" t="s">
        <v>1637</v>
      </c>
      <c r="B373" s="468" t="s">
        <v>1638</v>
      </c>
      <c r="C373" s="468" t="s">
        <v>863</v>
      </c>
      <c r="D373" s="468" t="s">
        <v>875</v>
      </c>
      <c r="E373" s="468">
        <v>51872</v>
      </c>
      <c r="F373" s="468">
        <v>11952.34</v>
      </c>
    </row>
    <row r="374" spans="1:6">
      <c r="A374" s="468" t="s">
        <v>1637</v>
      </c>
      <c r="B374" s="468" t="s">
        <v>1638</v>
      </c>
      <c r="C374" s="468" t="s">
        <v>824</v>
      </c>
      <c r="D374" s="468" t="s">
        <v>875</v>
      </c>
      <c r="E374" s="468">
        <v>391594</v>
      </c>
      <c r="F374" s="468">
        <v>44665.760000000002</v>
      </c>
    </row>
    <row r="375" spans="1:6">
      <c r="A375" s="468" t="s">
        <v>1637</v>
      </c>
      <c r="B375" s="468" t="s">
        <v>1638</v>
      </c>
      <c r="C375" s="468" t="s">
        <v>866</v>
      </c>
      <c r="D375" s="468" t="s">
        <v>875</v>
      </c>
      <c r="E375" s="468">
        <v>21384</v>
      </c>
      <c r="F375" s="468">
        <v>1577.49</v>
      </c>
    </row>
    <row r="376" spans="1:6">
      <c r="A376" s="468" t="s">
        <v>1637</v>
      </c>
      <c r="B376" s="468" t="s">
        <v>1638</v>
      </c>
      <c r="C376" s="468" t="s">
        <v>1104</v>
      </c>
      <c r="D376" s="468" t="s">
        <v>875</v>
      </c>
      <c r="E376" s="468">
        <v>7850</v>
      </c>
      <c r="F376" s="468">
        <v>3916.11</v>
      </c>
    </row>
    <row r="377" spans="1:6">
      <c r="A377" s="468" t="s">
        <v>2131</v>
      </c>
      <c r="B377" s="468" t="s">
        <v>2130</v>
      </c>
      <c r="C377" s="468" t="s">
        <v>863</v>
      </c>
      <c r="D377" s="468" t="s">
        <v>875</v>
      </c>
      <c r="E377" s="468">
        <v>12.129999999999999</v>
      </c>
      <c r="F377" s="468">
        <v>5955.81</v>
      </c>
    </row>
    <row r="378" spans="1:6">
      <c r="A378" s="468" t="s">
        <v>2131</v>
      </c>
      <c r="B378" s="468" t="s">
        <v>2130</v>
      </c>
      <c r="C378" s="468" t="s">
        <v>976</v>
      </c>
      <c r="D378" s="468" t="s">
        <v>875</v>
      </c>
      <c r="E378" s="468">
        <v>61.04</v>
      </c>
      <c r="F378" s="468">
        <v>31916.420000000002</v>
      </c>
    </row>
    <row r="379" spans="1:6">
      <c r="A379" s="468" t="s">
        <v>2131</v>
      </c>
      <c r="B379" s="468" t="s">
        <v>2130</v>
      </c>
      <c r="C379" s="468" t="s">
        <v>980</v>
      </c>
      <c r="D379" s="468" t="s">
        <v>875</v>
      </c>
      <c r="E379" s="468">
        <v>1.28</v>
      </c>
      <c r="F379" s="468">
        <v>2093.41</v>
      </c>
    </row>
    <row r="380" spans="1:6">
      <c r="A380" s="468" t="s">
        <v>2131</v>
      </c>
      <c r="B380" s="468" t="s">
        <v>2130</v>
      </c>
      <c r="C380" s="468" t="s">
        <v>852</v>
      </c>
      <c r="D380" s="468" t="s">
        <v>875</v>
      </c>
      <c r="E380" s="468">
        <v>0.18</v>
      </c>
      <c r="F380" s="468">
        <v>104.15</v>
      </c>
    </row>
    <row r="381" spans="1:6">
      <c r="A381" s="468" t="s">
        <v>2131</v>
      </c>
      <c r="B381" s="468" t="s">
        <v>2130</v>
      </c>
      <c r="C381" s="468" t="s">
        <v>963</v>
      </c>
      <c r="D381" s="468" t="s">
        <v>875</v>
      </c>
      <c r="E381" s="468">
        <v>4.8</v>
      </c>
      <c r="F381" s="468">
        <v>7597</v>
      </c>
    </row>
    <row r="382" spans="1:6">
      <c r="A382" s="468" t="s">
        <v>2131</v>
      </c>
      <c r="B382" s="468" t="s">
        <v>2130</v>
      </c>
      <c r="C382" s="468" t="s">
        <v>855</v>
      </c>
      <c r="D382" s="468" t="s">
        <v>875</v>
      </c>
      <c r="E382" s="468">
        <v>2.85</v>
      </c>
      <c r="F382" s="468">
        <v>7954.46</v>
      </c>
    </row>
    <row r="383" spans="1:6">
      <c r="A383" s="468" t="s">
        <v>2131</v>
      </c>
      <c r="B383" s="468" t="s">
        <v>2130</v>
      </c>
      <c r="C383" s="468" t="s">
        <v>856</v>
      </c>
      <c r="D383" s="468" t="s">
        <v>875</v>
      </c>
      <c r="E383" s="468">
        <v>0.06</v>
      </c>
      <c r="F383" s="468">
        <v>29.46</v>
      </c>
    </row>
    <row r="384" spans="1:6">
      <c r="A384" s="468" t="s">
        <v>2131</v>
      </c>
      <c r="B384" s="468" t="s">
        <v>2130</v>
      </c>
      <c r="C384" s="468" t="s">
        <v>872</v>
      </c>
      <c r="D384" s="468" t="s">
        <v>875</v>
      </c>
      <c r="E384" s="468">
        <v>0.89</v>
      </c>
      <c r="F384" s="468">
        <v>489.06</v>
      </c>
    </row>
    <row r="385" spans="1:6">
      <c r="A385" s="468" t="s">
        <v>1640</v>
      </c>
      <c r="B385" s="468" t="s">
        <v>1638</v>
      </c>
      <c r="C385" s="468" t="s">
        <v>845</v>
      </c>
      <c r="D385" s="468" t="s">
        <v>875</v>
      </c>
      <c r="E385" s="468">
        <v>300</v>
      </c>
      <c r="F385" s="468">
        <v>30.990000000000002</v>
      </c>
    </row>
    <row r="386" spans="1:6">
      <c r="A386" s="468" t="s">
        <v>1640</v>
      </c>
      <c r="B386" s="468" t="s">
        <v>1638</v>
      </c>
      <c r="C386" s="468" t="s">
        <v>969</v>
      </c>
      <c r="D386" s="468" t="s">
        <v>875</v>
      </c>
      <c r="E386" s="468">
        <v>184330</v>
      </c>
      <c r="F386" s="468">
        <v>9527.15</v>
      </c>
    </row>
    <row r="387" spans="1:6">
      <c r="A387" s="468" t="s">
        <v>1640</v>
      </c>
      <c r="B387" s="468" t="s">
        <v>1638</v>
      </c>
      <c r="C387" s="468" t="s">
        <v>848</v>
      </c>
      <c r="D387" s="468" t="s">
        <v>875</v>
      </c>
      <c r="E387" s="468">
        <v>1630</v>
      </c>
      <c r="F387" s="468">
        <v>895.11</v>
      </c>
    </row>
    <row r="388" spans="1:6">
      <c r="A388" s="468" t="s">
        <v>1640</v>
      </c>
      <c r="B388" s="468" t="s">
        <v>1638</v>
      </c>
      <c r="C388" s="468" t="s">
        <v>863</v>
      </c>
      <c r="D388" s="468" t="s">
        <v>875</v>
      </c>
      <c r="E388" s="468">
        <v>77535.3</v>
      </c>
      <c r="F388" s="468">
        <v>15817.48</v>
      </c>
    </row>
    <row r="389" spans="1:6">
      <c r="A389" s="468" t="s">
        <v>1640</v>
      </c>
      <c r="B389" s="468" t="s">
        <v>1638</v>
      </c>
      <c r="C389" s="468" t="s">
        <v>966</v>
      </c>
      <c r="D389" s="468" t="s">
        <v>875</v>
      </c>
      <c r="E389" s="468">
        <v>60</v>
      </c>
      <c r="F389" s="468">
        <v>111.5</v>
      </c>
    </row>
    <row r="390" spans="1:6">
      <c r="A390" s="468" t="s">
        <v>1640</v>
      </c>
      <c r="B390" s="468" t="s">
        <v>1638</v>
      </c>
      <c r="C390" s="468" t="s">
        <v>850</v>
      </c>
      <c r="D390" s="468" t="s">
        <v>875</v>
      </c>
      <c r="E390" s="468">
        <v>27145</v>
      </c>
      <c r="F390" s="468">
        <v>53442.600000000006</v>
      </c>
    </row>
    <row r="391" spans="1:6">
      <c r="A391" s="468" t="s">
        <v>1640</v>
      </c>
      <c r="B391" s="468" t="s">
        <v>1638</v>
      </c>
      <c r="C391" s="468" t="s">
        <v>851</v>
      </c>
      <c r="D391" s="468" t="s">
        <v>875</v>
      </c>
      <c r="E391" s="468">
        <v>7948.9</v>
      </c>
      <c r="F391" s="468">
        <v>16555.810000000001</v>
      </c>
    </row>
    <row r="392" spans="1:6">
      <c r="A392" s="468" t="s">
        <v>1640</v>
      </c>
      <c r="B392" s="468" t="s">
        <v>1638</v>
      </c>
      <c r="C392" s="468" t="s">
        <v>976</v>
      </c>
      <c r="D392" s="468" t="s">
        <v>875</v>
      </c>
      <c r="E392" s="468">
        <v>30410</v>
      </c>
      <c r="F392" s="468">
        <v>3799.7200000000003</v>
      </c>
    </row>
    <row r="393" spans="1:6">
      <c r="A393" s="468" t="s">
        <v>1640</v>
      </c>
      <c r="B393" s="468" t="s">
        <v>1638</v>
      </c>
      <c r="C393" s="468" t="s">
        <v>824</v>
      </c>
      <c r="D393" s="468" t="s">
        <v>875</v>
      </c>
      <c r="E393" s="468">
        <v>2789861</v>
      </c>
      <c r="F393" s="468">
        <v>683808.15</v>
      </c>
    </row>
    <row r="394" spans="1:6">
      <c r="A394" s="468" t="s">
        <v>1640</v>
      </c>
      <c r="B394" s="468" t="s">
        <v>1638</v>
      </c>
      <c r="C394" s="468" t="s">
        <v>1391</v>
      </c>
      <c r="D394" s="468" t="s">
        <v>875</v>
      </c>
      <c r="E394" s="468">
        <v>4685</v>
      </c>
      <c r="F394" s="468">
        <v>7742.13</v>
      </c>
    </row>
    <row r="395" spans="1:6">
      <c r="A395" s="468" t="s">
        <v>1640</v>
      </c>
      <c r="B395" s="468" t="s">
        <v>1638</v>
      </c>
      <c r="C395" s="468" t="s">
        <v>980</v>
      </c>
      <c r="D395" s="468" t="s">
        <v>875</v>
      </c>
      <c r="E395" s="468">
        <v>23050</v>
      </c>
      <c r="F395" s="468">
        <v>1242.3800000000001</v>
      </c>
    </row>
    <row r="396" spans="1:6">
      <c r="A396" s="468" t="s">
        <v>1640</v>
      </c>
      <c r="B396" s="468" t="s">
        <v>1638</v>
      </c>
      <c r="C396" s="468" t="s">
        <v>1014</v>
      </c>
      <c r="D396" s="468" t="s">
        <v>875</v>
      </c>
      <c r="E396" s="468">
        <v>6014</v>
      </c>
      <c r="F396" s="468">
        <v>1968.65</v>
      </c>
    </row>
    <row r="397" spans="1:6">
      <c r="A397" s="468" t="s">
        <v>1640</v>
      </c>
      <c r="B397" s="468" t="s">
        <v>1638</v>
      </c>
      <c r="C397" s="468" t="s">
        <v>866</v>
      </c>
      <c r="D397" s="468" t="s">
        <v>875</v>
      </c>
      <c r="E397" s="468">
        <v>24810</v>
      </c>
      <c r="F397" s="468">
        <v>2579.25</v>
      </c>
    </row>
    <row r="398" spans="1:6">
      <c r="A398" s="468" t="s">
        <v>1640</v>
      </c>
      <c r="B398" s="468" t="s">
        <v>1638</v>
      </c>
      <c r="C398" s="468" t="s">
        <v>963</v>
      </c>
      <c r="D398" s="468" t="s">
        <v>875</v>
      </c>
      <c r="E398" s="468">
        <v>181</v>
      </c>
      <c r="F398" s="468">
        <v>113.06</v>
      </c>
    </row>
    <row r="399" spans="1:6">
      <c r="A399" s="468" t="s">
        <v>1640</v>
      </c>
      <c r="B399" s="468" t="s">
        <v>1638</v>
      </c>
      <c r="C399" s="468" t="s">
        <v>1104</v>
      </c>
      <c r="D399" s="468" t="s">
        <v>875</v>
      </c>
      <c r="E399" s="468">
        <v>1125</v>
      </c>
      <c r="F399" s="468">
        <v>2967.08</v>
      </c>
    </row>
    <row r="400" spans="1:6">
      <c r="A400" s="468" t="s">
        <v>1640</v>
      </c>
      <c r="B400" s="468" t="s">
        <v>1638</v>
      </c>
      <c r="C400" s="468" t="s">
        <v>1398</v>
      </c>
      <c r="D400" s="468" t="s">
        <v>875</v>
      </c>
      <c r="E400" s="468">
        <v>500</v>
      </c>
      <c r="F400" s="468">
        <v>161.35</v>
      </c>
    </row>
    <row r="401" spans="1:6">
      <c r="A401" s="468" t="s">
        <v>1640</v>
      </c>
      <c r="B401" s="468" t="s">
        <v>1638</v>
      </c>
      <c r="C401" s="468" t="s">
        <v>1031</v>
      </c>
      <c r="D401" s="468" t="s">
        <v>875</v>
      </c>
      <c r="E401" s="468">
        <v>500</v>
      </c>
      <c r="F401" s="468">
        <v>249.21</v>
      </c>
    </row>
    <row r="402" spans="1:6">
      <c r="A402" s="468" t="s">
        <v>1640</v>
      </c>
      <c r="B402" s="468" t="s">
        <v>1638</v>
      </c>
      <c r="C402" s="468" t="s">
        <v>855</v>
      </c>
      <c r="D402" s="468" t="s">
        <v>875</v>
      </c>
      <c r="E402" s="468">
        <v>130</v>
      </c>
      <c r="F402" s="468">
        <v>32.75</v>
      </c>
    </row>
    <row r="403" spans="1:6">
      <c r="A403" s="468" t="s">
        <v>1640</v>
      </c>
      <c r="B403" s="468" t="s">
        <v>1638</v>
      </c>
      <c r="C403" s="468" t="s">
        <v>856</v>
      </c>
      <c r="D403" s="468" t="s">
        <v>875</v>
      </c>
      <c r="E403" s="468">
        <v>6984.9</v>
      </c>
      <c r="F403" s="468">
        <v>18335.66</v>
      </c>
    </row>
    <row r="404" spans="1:6">
      <c r="A404" s="468" t="s">
        <v>1640</v>
      </c>
      <c r="B404" s="468" t="s">
        <v>1638</v>
      </c>
      <c r="C404" s="468" t="s">
        <v>872</v>
      </c>
      <c r="D404" s="468" t="s">
        <v>875</v>
      </c>
      <c r="E404" s="468">
        <v>1865314</v>
      </c>
      <c r="F404" s="468">
        <v>119173.38</v>
      </c>
    </row>
    <row r="405" spans="1:6">
      <c r="A405" s="468" t="s">
        <v>1647</v>
      </c>
      <c r="B405" s="468" t="s">
        <v>2129</v>
      </c>
      <c r="C405" s="468" t="s">
        <v>863</v>
      </c>
      <c r="D405" s="468" t="s">
        <v>875</v>
      </c>
      <c r="E405" s="468">
        <v>1000</v>
      </c>
      <c r="F405" s="468">
        <v>44</v>
      </c>
    </row>
    <row r="406" spans="1:6">
      <c r="A406" s="468" t="s">
        <v>1657</v>
      </c>
      <c r="B406" s="468" t="s">
        <v>1658</v>
      </c>
      <c r="C406" s="468" t="s">
        <v>863</v>
      </c>
      <c r="D406" s="468" t="s">
        <v>875</v>
      </c>
      <c r="E406" s="468">
        <v>8205</v>
      </c>
      <c r="F406" s="468">
        <v>505.59000000000003</v>
      </c>
    </row>
    <row r="407" spans="1:6">
      <c r="A407" s="468" t="s">
        <v>1661</v>
      </c>
      <c r="B407" s="468" t="s">
        <v>1662</v>
      </c>
      <c r="C407" s="468" t="s">
        <v>856</v>
      </c>
      <c r="D407" s="468" t="s">
        <v>875</v>
      </c>
      <c r="E407" s="468">
        <v>16.5</v>
      </c>
      <c r="F407" s="468">
        <v>42.53</v>
      </c>
    </row>
    <row r="408" spans="1:6">
      <c r="A408" s="468" t="s">
        <v>1671</v>
      </c>
      <c r="B408" s="468" t="s">
        <v>1672</v>
      </c>
      <c r="C408" s="468" t="s">
        <v>863</v>
      </c>
      <c r="D408" s="468" t="s">
        <v>825</v>
      </c>
      <c r="E408" s="468">
        <v>16585</v>
      </c>
      <c r="F408" s="468">
        <v>1754.29</v>
      </c>
    </row>
    <row r="409" spans="1:6">
      <c r="A409" s="468" t="s">
        <v>1673</v>
      </c>
      <c r="B409" s="468" t="s">
        <v>1674</v>
      </c>
      <c r="C409" s="468" t="s">
        <v>863</v>
      </c>
      <c r="D409" s="468" t="s">
        <v>875</v>
      </c>
      <c r="E409" s="468">
        <v>3300</v>
      </c>
      <c r="F409" s="468">
        <v>602</v>
      </c>
    </row>
    <row r="410" spans="1:6">
      <c r="A410" s="468" t="s">
        <v>1673</v>
      </c>
      <c r="B410" s="468" t="s">
        <v>1674</v>
      </c>
      <c r="C410" s="468" t="s">
        <v>824</v>
      </c>
      <c r="D410" s="468" t="s">
        <v>875</v>
      </c>
      <c r="E410" s="468">
        <v>39957</v>
      </c>
      <c r="F410" s="468">
        <v>1214.07</v>
      </c>
    </row>
    <row r="411" spans="1:6">
      <c r="A411" s="468" t="s">
        <v>1673</v>
      </c>
      <c r="B411" s="468" t="s">
        <v>1674</v>
      </c>
      <c r="C411" s="468" t="s">
        <v>855</v>
      </c>
      <c r="D411" s="468" t="s">
        <v>875</v>
      </c>
      <c r="E411" s="468">
        <v>175</v>
      </c>
      <c r="F411" s="468">
        <v>18.559999999999999</v>
      </c>
    </row>
    <row r="412" spans="1:6">
      <c r="A412" s="468" t="s">
        <v>2128</v>
      </c>
      <c r="B412" s="468" t="s">
        <v>2127</v>
      </c>
      <c r="C412" s="468" t="s">
        <v>824</v>
      </c>
      <c r="D412" s="468" t="s">
        <v>875</v>
      </c>
      <c r="E412" s="468">
        <v>237400</v>
      </c>
      <c r="F412" s="468">
        <v>23740</v>
      </c>
    </row>
    <row r="413" spans="1:6">
      <c r="A413" s="468" t="s">
        <v>1677</v>
      </c>
      <c r="B413" s="468" t="s">
        <v>1678</v>
      </c>
      <c r="C413" s="468" t="s">
        <v>824</v>
      </c>
      <c r="D413" s="468" t="s">
        <v>875</v>
      </c>
      <c r="E413" s="468">
        <v>871620</v>
      </c>
      <c r="F413" s="468">
        <v>727779.5</v>
      </c>
    </row>
    <row r="414" spans="1:6">
      <c r="A414" s="468" t="s">
        <v>1683</v>
      </c>
      <c r="B414" s="468" t="s">
        <v>2126</v>
      </c>
      <c r="C414" s="468" t="s">
        <v>863</v>
      </c>
      <c r="D414" s="468" t="s">
        <v>875</v>
      </c>
      <c r="E414" s="468">
        <v>248531.40000000005</v>
      </c>
      <c r="F414" s="468">
        <v>74748.740000000005</v>
      </c>
    </row>
    <row r="415" spans="1:6">
      <c r="A415" s="468" t="s">
        <v>1683</v>
      </c>
      <c r="B415" s="468" t="s">
        <v>2126</v>
      </c>
      <c r="C415" s="468" t="s">
        <v>824</v>
      </c>
      <c r="D415" s="468" t="s">
        <v>875</v>
      </c>
      <c r="E415" s="468">
        <v>299032</v>
      </c>
      <c r="F415" s="468">
        <v>6848.24</v>
      </c>
    </row>
    <row r="416" spans="1:6">
      <c r="A416" s="468" t="s">
        <v>1683</v>
      </c>
      <c r="B416" s="468" t="s">
        <v>2126</v>
      </c>
      <c r="C416" s="468" t="s">
        <v>856</v>
      </c>
      <c r="D416" s="468" t="s">
        <v>875</v>
      </c>
      <c r="E416" s="468">
        <v>337.67</v>
      </c>
      <c r="F416" s="468">
        <v>111.48</v>
      </c>
    </row>
    <row r="417" spans="1:6">
      <c r="A417" s="468" t="s">
        <v>1685</v>
      </c>
      <c r="B417" s="468" t="s">
        <v>1686</v>
      </c>
      <c r="C417" s="468" t="s">
        <v>863</v>
      </c>
      <c r="D417" s="468" t="s">
        <v>875</v>
      </c>
      <c r="E417" s="468">
        <v>12</v>
      </c>
      <c r="F417" s="468">
        <v>4.6900000000000004</v>
      </c>
    </row>
    <row r="418" spans="1:6">
      <c r="A418" s="468" t="s">
        <v>1685</v>
      </c>
      <c r="B418" s="468" t="s">
        <v>1686</v>
      </c>
      <c r="C418" s="468" t="s">
        <v>1391</v>
      </c>
      <c r="D418" s="468" t="s">
        <v>875</v>
      </c>
      <c r="E418" s="468">
        <v>49440</v>
      </c>
      <c r="F418" s="468">
        <v>29413.440000000002</v>
      </c>
    </row>
    <row r="419" spans="1:6">
      <c r="A419" s="468" t="s">
        <v>1687</v>
      </c>
      <c r="B419" s="468" t="s">
        <v>2125</v>
      </c>
      <c r="C419" s="468" t="s">
        <v>845</v>
      </c>
      <c r="D419" s="468" t="s">
        <v>875</v>
      </c>
      <c r="E419" s="468">
        <v>125</v>
      </c>
      <c r="F419" s="468">
        <v>61.660000000000004</v>
      </c>
    </row>
    <row r="420" spans="1:6">
      <c r="A420" s="468" t="s">
        <v>1687</v>
      </c>
      <c r="B420" s="468" t="s">
        <v>2125</v>
      </c>
      <c r="C420" s="468" t="s">
        <v>1049</v>
      </c>
      <c r="D420" s="468" t="s">
        <v>875</v>
      </c>
      <c r="E420" s="468">
        <v>2000</v>
      </c>
      <c r="F420" s="468">
        <v>820.92000000000007</v>
      </c>
    </row>
    <row r="421" spans="1:6">
      <c r="A421" s="468" t="s">
        <v>1687</v>
      </c>
      <c r="B421" s="468" t="s">
        <v>2125</v>
      </c>
      <c r="C421" s="468" t="s">
        <v>969</v>
      </c>
      <c r="D421" s="468" t="s">
        <v>875</v>
      </c>
      <c r="E421" s="468">
        <v>30000</v>
      </c>
      <c r="F421" s="468">
        <v>760.35</v>
      </c>
    </row>
    <row r="422" spans="1:6">
      <c r="A422" s="468" t="s">
        <v>1687</v>
      </c>
      <c r="B422" s="468" t="s">
        <v>2125</v>
      </c>
      <c r="C422" s="468" t="s">
        <v>1013</v>
      </c>
      <c r="D422" s="468" t="s">
        <v>875</v>
      </c>
      <c r="E422" s="468">
        <v>520</v>
      </c>
      <c r="F422" s="468">
        <v>158.70999999999998</v>
      </c>
    </row>
    <row r="423" spans="1:6">
      <c r="A423" s="468" t="s">
        <v>1687</v>
      </c>
      <c r="B423" s="468" t="s">
        <v>2125</v>
      </c>
      <c r="C423" s="468" t="s">
        <v>848</v>
      </c>
      <c r="D423" s="468" t="s">
        <v>875</v>
      </c>
      <c r="E423" s="468">
        <v>1495.8</v>
      </c>
      <c r="F423" s="468">
        <v>493.97</v>
      </c>
    </row>
    <row r="424" spans="1:6">
      <c r="A424" s="468" t="s">
        <v>1687</v>
      </c>
      <c r="B424" s="468" t="s">
        <v>2125</v>
      </c>
      <c r="C424" s="468" t="s">
        <v>863</v>
      </c>
      <c r="D424" s="468" t="s">
        <v>875</v>
      </c>
      <c r="E424" s="468">
        <v>250</v>
      </c>
      <c r="F424" s="468">
        <v>27.07</v>
      </c>
    </row>
    <row r="425" spans="1:6">
      <c r="A425" s="468" t="s">
        <v>1687</v>
      </c>
      <c r="B425" s="468" t="s">
        <v>2125</v>
      </c>
      <c r="C425" s="468" t="s">
        <v>966</v>
      </c>
      <c r="D425" s="468" t="s">
        <v>875</v>
      </c>
      <c r="E425" s="468">
        <v>15</v>
      </c>
      <c r="F425" s="468">
        <v>10.92</v>
      </c>
    </row>
    <row r="426" spans="1:6">
      <c r="A426" s="468" t="s">
        <v>1687</v>
      </c>
      <c r="B426" s="468" t="s">
        <v>2125</v>
      </c>
      <c r="C426" s="468" t="s">
        <v>851</v>
      </c>
      <c r="D426" s="468" t="s">
        <v>875</v>
      </c>
      <c r="E426" s="468">
        <v>380</v>
      </c>
      <c r="F426" s="468">
        <v>304.47000000000003</v>
      </c>
    </row>
    <row r="427" spans="1:6">
      <c r="A427" s="468" t="s">
        <v>1687</v>
      </c>
      <c r="B427" s="468" t="s">
        <v>2125</v>
      </c>
      <c r="C427" s="468" t="s">
        <v>824</v>
      </c>
      <c r="D427" s="468" t="s">
        <v>875</v>
      </c>
      <c r="E427" s="468">
        <v>573818</v>
      </c>
      <c r="F427" s="468">
        <v>32696.080000000002</v>
      </c>
    </row>
    <row r="428" spans="1:6">
      <c r="A428" s="468" t="s">
        <v>1687</v>
      </c>
      <c r="B428" s="468" t="s">
        <v>2125</v>
      </c>
      <c r="C428" s="468" t="s">
        <v>1112</v>
      </c>
      <c r="D428" s="468" t="s">
        <v>875</v>
      </c>
      <c r="E428" s="468">
        <v>275</v>
      </c>
      <c r="F428" s="468">
        <v>47.35</v>
      </c>
    </row>
    <row r="429" spans="1:6">
      <c r="A429" s="468" t="s">
        <v>1687</v>
      </c>
      <c r="B429" s="468" t="s">
        <v>2125</v>
      </c>
      <c r="C429" s="468" t="s">
        <v>980</v>
      </c>
      <c r="D429" s="468" t="s">
        <v>875</v>
      </c>
      <c r="E429" s="468">
        <v>1050</v>
      </c>
      <c r="F429" s="468">
        <v>345.19</v>
      </c>
    </row>
    <row r="430" spans="1:6">
      <c r="A430" s="468" t="s">
        <v>1687</v>
      </c>
      <c r="B430" s="468" t="s">
        <v>2125</v>
      </c>
      <c r="C430" s="468" t="s">
        <v>1014</v>
      </c>
      <c r="D430" s="468" t="s">
        <v>875</v>
      </c>
      <c r="E430" s="468">
        <v>2715</v>
      </c>
      <c r="F430" s="468">
        <v>962.79</v>
      </c>
    </row>
    <row r="431" spans="1:6">
      <c r="A431" s="468" t="s">
        <v>1687</v>
      </c>
      <c r="B431" s="468" t="s">
        <v>2125</v>
      </c>
      <c r="C431" s="468" t="s">
        <v>1015</v>
      </c>
      <c r="D431" s="468" t="s">
        <v>875</v>
      </c>
      <c r="E431" s="468">
        <v>1000</v>
      </c>
      <c r="F431" s="468">
        <v>272.29000000000002</v>
      </c>
    </row>
    <row r="432" spans="1:6">
      <c r="A432" s="468" t="s">
        <v>1687</v>
      </c>
      <c r="B432" s="468" t="s">
        <v>2125</v>
      </c>
      <c r="C432" s="468" t="s">
        <v>1398</v>
      </c>
      <c r="D432" s="468" t="s">
        <v>875</v>
      </c>
      <c r="E432" s="468">
        <v>871</v>
      </c>
      <c r="F432" s="468">
        <v>1117.05</v>
      </c>
    </row>
    <row r="433" spans="1:6">
      <c r="A433" s="468" t="s">
        <v>1687</v>
      </c>
      <c r="B433" s="468" t="s">
        <v>2125</v>
      </c>
      <c r="C433" s="468" t="s">
        <v>1031</v>
      </c>
      <c r="D433" s="468" t="s">
        <v>875</v>
      </c>
      <c r="E433" s="468">
        <v>500</v>
      </c>
      <c r="F433" s="468">
        <v>147.66</v>
      </c>
    </row>
    <row r="434" spans="1:6">
      <c r="A434" s="468" t="s">
        <v>1687</v>
      </c>
      <c r="B434" s="468" t="s">
        <v>2125</v>
      </c>
      <c r="C434" s="468" t="s">
        <v>855</v>
      </c>
      <c r="D434" s="468" t="s">
        <v>875</v>
      </c>
      <c r="E434" s="468">
        <v>506</v>
      </c>
      <c r="F434" s="468">
        <v>194.92000000000002</v>
      </c>
    </row>
    <row r="435" spans="1:6">
      <c r="A435" s="468" t="s">
        <v>1687</v>
      </c>
      <c r="B435" s="468" t="s">
        <v>2125</v>
      </c>
      <c r="C435" s="468" t="s">
        <v>856</v>
      </c>
      <c r="D435" s="468" t="s">
        <v>875</v>
      </c>
      <c r="E435" s="468">
        <v>5771</v>
      </c>
      <c r="F435" s="468">
        <v>1791.6100000000001</v>
      </c>
    </row>
    <row r="436" spans="1:6">
      <c r="A436" s="468" t="s">
        <v>2124</v>
      </c>
      <c r="B436" s="468" t="s">
        <v>2123</v>
      </c>
      <c r="C436" s="468" t="s">
        <v>969</v>
      </c>
      <c r="D436" s="468" t="s">
        <v>875</v>
      </c>
      <c r="E436" s="468">
        <v>18000</v>
      </c>
      <c r="F436" s="468">
        <v>388.63</v>
      </c>
    </row>
    <row r="437" spans="1:6">
      <c r="A437" s="468" t="s">
        <v>2124</v>
      </c>
      <c r="B437" s="468" t="s">
        <v>2123</v>
      </c>
      <c r="C437" s="468" t="s">
        <v>824</v>
      </c>
      <c r="D437" s="468" t="s">
        <v>875</v>
      </c>
      <c r="E437" s="468">
        <v>2101470</v>
      </c>
      <c r="F437" s="468">
        <v>52546.9</v>
      </c>
    </row>
    <row r="438" spans="1:6">
      <c r="A438" s="468" t="s">
        <v>1689</v>
      </c>
      <c r="B438" s="468" t="s">
        <v>2122</v>
      </c>
      <c r="C438" s="468" t="s">
        <v>863</v>
      </c>
      <c r="D438" s="468" t="s">
        <v>875</v>
      </c>
      <c r="E438" s="468">
        <v>1247</v>
      </c>
      <c r="F438" s="468">
        <v>1428.3</v>
      </c>
    </row>
    <row r="439" spans="1:6">
      <c r="A439" s="468" t="s">
        <v>1689</v>
      </c>
      <c r="B439" s="468" t="s">
        <v>2122</v>
      </c>
      <c r="C439" s="468" t="s">
        <v>849</v>
      </c>
      <c r="D439" s="468" t="s">
        <v>875</v>
      </c>
      <c r="E439" s="468">
        <v>9.620000000000001</v>
      </c>
      <c r="F439" s="468">
        <v>3.98</v>
      </c>
    </row>
    <row r="440" spans="1:6">
      <c r="A440" s="468" t="s">
        <v>1689</v>
      </c>
      <c r="B440" s="468" t="s">
        <v>2122</v>
      </c>
      <c r="C440" s="468" t="s">
        <v>824</v>
      </c>
      <c r="D440" s="468" t="s">
        <v>875</v>
      </c>
      <c r="E440" s="468">
        <v>700</v>
      </c>
      <c r="F440" s="468">
        <v>21</v>
      </c>
    </row>
    <row r="441" spans="1:6">
      <c r="A441" s="468" t="s">
        <v>1689</v>
      </c>
      <c r="B441" s="468" t="s">
        <v>2122</v>
      </c>
      <c r="C441" s="468" t="s">
        <v>1159</v>
      </c>
      <c r="D441" s="468" t="s">
        <v>875</v>
      </c>
      <c r="E441" s="468">
        <v>0.5</v>
      </c>
      <c r="F441" s="468">
        <v>2.73</v>
      </c>
    </row>
    <row r="442" spans="1:6">
      <c r="A442" s="468" t="s">
        <v>2121</v>
      </c>
      <c r="B442" s="468" t="s">
        <v>2120</v>
      </c>
      <c r="C442" s="468" t="s">
        <v>863</v>
      </c>
      <c r="D442" s="468" t="s">
        <v>875</v>
      </c>
      <c r="E442" s="468">
        <v>500</v>
      </c>
      <c r="F442" s="468">
        <v>5.0600000000000005</v>
      </c>
    </row>
    <row r="443" spans="1:6">
      <c r="A443" s="468" t="s">
        <v>1709</v>
      </c>
      <c r="B443" s="468" t="s">
        <v>1710</v>
      </c>
      <c r="C443" s="468" t="s">
        <v>824</v>
      </c>
      <c r="D443" s="468" t="s">
        <v>875</v>
      </c>
      <c r="E443" s="468">
        <v>1471410</v>
      </c>
      <c r="F443" s="468">
        <v>162051.86000000002</v>
      </c>
    </row>
    <row r="444" spans="1:6">
      <c r="A444" s="468" t="s">
        <v>1717</v>
      </c>
      <c r="B444" s="468" t="s">
        <v>2119</v>
      </c>
      <c r="C444" s="468" t="s">
        <v>863</v>
      </c>
      <c r="D444" s="468" t="s">
        <v>875</v>
      </c>
      <c r="E444" s="468">
        <v>3000</v>
      </c>
      <c r="F444" s="468">
        <v>350.7</v>
      </c>
    </row>
    <row r="445" spans="1:6">
      <c r="A445" s="468" t="s">
        <v>1719</v>
      </c>
      <c r="B445" s="468" t="s">
        <v>1720</v>
      </c>
      <c r="C445" s="468" t="s">
        <v>863</v>
      </c>
      <c r="D445" s="468" t="s">
        <v>875</v>
      </c>
      <c r="E445" s="468">
        <v>6510</v>
      </c>
      <c r="F445" s="468">
        <v>144.78</v>
      </c>
    </row>
    <row r="446" spans="1:6">
      <c r="A446" s="468" t="s">
        <v>1721</v>
      </c>
      <c r="B446" s="468" t="s">
        <v>2118</v>
      </c>
      <c r="C446" s="468" t="s">
        <v>863</v>
      </c>
      <c r="D446" s="468" t="s">
        <v>875</v>
      </c>
      <c r="E446" s="468">
        <v>2662</v>
      </c>
      <c r="F446" s="468">
        <v>308.11</v>
      </c>
    </row>
    <row r="447" spans="1:6">
      <c r="A447" s="468" t="s">
        <v>1733</v>
      </c>
      <c r="B447" s="468" t="s">
        <v>2117</v>
      </c>
      <c r="C447" s="468" t="s">
        <v>863</v>
      </c>
      <c r="D447" s="468" t="s">
        <v>875</v>
      </c>
      <c r="E447" s="468">
        <v>4</v>
      </c>
      <c r="F447" s="468">
        <v>15.1</v>
      </c>
    </row>
    <row r="448" spans="1:6">
      <c r="A448" s="468" t="s">
        <v>1735</v>
      </c>
      <c r="B448" s="468" t="s">
        <v>1736</v>
      </c>
      <c r="C448" s="468" t="s">
        <v>863</v>
      </c>
      <c r="D448" s="468" t="s">
        <v>875</v>
      </c>
      <c r="E448" s="468">
        <v>2496</v>
      </c>
      <c r="F448" s="468">
        <v>277.68</v>
      </c>
    </row>
    <row r="449" spans="1:6">
      <c r="A449" s="468" t="s">
        <v>2116</v>
      </c>
      <c r="B449" s="468" t="s">
        <v>2115</v>
      </c>
      <c r="C449" s="468" t="s">
        <v>824</v>
      </c>
      <c r="D449" s="468" t="s">
        <v>875</v>
      </c>
      <c r="E449" s="468">
        <v>1617850</v>
      </c>
      <c r="F449" s="468">
        <v>184823.18</v>
      </c>
    </row>
    <row r="450" spans="1:6">
      <c r="A450" s="468" t="s">
        <v>1755</v>
      </c>
      <c r="B450" s="468" t="s">
        <v>1756</v>
      </c>
      <c r="C450" s="468" t="s">
        <v>848</v>
      </c>
      <c r="D450" s="468" t="s">
        <v>875</v>
      </c>
      <c r="E450" s="468">
        <v>1120</v>
      </c>
      <c r="F450" s="468">
        <v>1844.97</v>
      </c>
    </row>
    <row r="451" spans="1:6">
      <c r="A451" s="468" t="s">
        <v>1755</v>
      </c>
      <c r="B451" s="468" t="s">
        <v>1756</v>
      </c>
      <c r="C451" s="468" t="s">
        <v>863</v>
      </c>
      <c r="D451" s="468" t="s">
        <v>875</v>
      </c>
      <c r="E451" s="468">
        <v>2350</v>
      </c>
      <c r="F451" s="468">
        <v>287.77000000000004</v>
      </c>
    </row>
    <row r="452" spans="1:6">
      <c r="A452" s="468" t="s">
        <v>1755</v>
      </c>
      <c r="B452" s="468" t="s">
        <v>1756</v>
      </c>
      <c r="C452" s="468" t="s">
        <v>824</v>
      </c>
      <c r="D452" s="468" t="s">
        <v>875</v>
      </c>
      <c r="E452" s="468">
        <v>131260</v>
      </c>
      <c r="F452" s="468">
        <v>11542.28</v>
      </c>
    </row>
    <row r="453" spans="1:6">
      <c r="A453" s="468" t="s">
        <v>1755</v>
      </c>
      <c r="B453" s="468" t="s">
        <v>1756</v>
      </c>
      <c r="C453" s="468" t="s">
        <v>1391</v>
      </c>
      <c r="D453" s="468" t="s">
        <v>875</v>
      </c>
      <c r="E453" s="468">
        <v>500</v>
      </c>
      <c r="F453" s="468">
        <v>1018.44</v>
      </c>
    </row>
    <row r="454" spans="1:6">
      <c r="A454" s="468" t="s">
        <v>1757</v>
      </c>
      <c r="B454" s="468" t="s">
        <v>1758</v>
      </c>
      <c r="C454" s="468" t="s">
        <v>863</v>
      </c>
      <c r="D454" s="468" t="s">
        <v>875</v>
      </c>
      <c r="E454" s="468">
        <v>167730</v>
      </c>
      <c r="F454" s="468">
        <v>20566.560000000001</v>
      </c>
    </row>
    <row r="455" spans="1:6">
      <c r="A455" s="468" t="s">
        <v>1759</v>
      </c>
      <c r="B455" s="468" t="s">
        <v>1760</v>
      </c>
      <c r="C455" s="468" t="s">
        <v>863</v>
      </c>
      <c r="D455" s="468" t="s">
        <v>875</v>
      </c>
      <c r="E455" s="468">
        <v>186095</v>
      </c>
      <c r="F455" s="468">
        <v>22730.57</v>
      </c>
    </row>
    <row r="456" spans="1:6">
      <c r="A456" s="468" t="s">
        <v>1761</v>
      </c>
      <c r="B456" s="468" t="s">
        <v>2114</v>
      </c>
      <c r="C456" s="468" t="s">
        <v>863</v>
      </c>
      <c r="D456" s="468" t="s">
        <v>875</v>
      </c>
      <c r="E456" s="468">
        <v>30460</v>
      </c>
      <c r="F456" s="468">
        <v>5929.54</v>
      </c>
    </row>
    <row r="457" spans="1:6">
      <c r="A457" s="468" t="s">
        <v>1763</v>
      </c>
      <c r="B457" s="468" t="s">
        <v>2113</v>
      </c>
      <c r="C457" s="468" t="s">
        <v>863</v>
      </c>
      <c r="D457" s="468" t="s">
        <v>875</v>
      </c>
      <c r="E457" s="468">
        <v>137400</v>
      </c>
      <c r="F457" s="468">
        <v>15179.5</v>
      </c>
    </row>
    <row r="458" spans="1:6">
      <c r="A458" s="468" t="s">
        <v>1767</v>
      </c>
      <c r="B458" s="468" t="s">
        <v>1768</v>
      </c>
      <c r="C458" s="468" t="s">
        <v>851</v>
      </c>
      <c r="D458" s="468" t="s">
        <v>875</v>
      </c>
      <c r="E458" s="468">
        <v>551</v>
      </c>
      <c r="F458" s="468">
        <v>35.11</v>
      </c>
    </row>
    <row r="459" spans="1:6">
      <c r="A459" s="468" t="s">
        <v>1769</v>
      </c>
      <c r="B459" s="468" t="s">
        <v>2112</v>
      </c>
      <c r="C459" s="468" t="s">
        <v>863</v>
      </c>
      <c r="D459" s="468" t="s">
        <v>875</v>
      </c>
      <c r="E459" s="468">
        <v>4200</v>
      </c>
      <c r="F459" s="468">
        <v>401.2</v>
      </c>
    </row>
    <row r="460" spans="1:6">
      <c r="A460" s="468" t="s">
        <v>2111</v>
      </c>
      <c r="B460" s="468" t="s">
        <v>2110</v>
      </c>
      <c r="C460" s="468" t="s">
        <v>863</v>
      </c>
      <c r="D460" s="468" t="s">
        <v>875</v>
      </c>
      <c r="E460" s="468">
        <v>2</v>
      </c>
      <c r="F460" s="468">
        <v>1.8</v>
      </c>
    </row>
    <row r="461" spans="1:6">
      <c r="A461" s="468" t="s">
        <v>1809</v>
      </c>
      <c r="B461" s="468" t="s">
        <v>2109</v>
      </c>
      <c r="C461" s="468" t="s">
        <v>863</v>
      </c>
      <c r="D461" s="468" t="s">
        <v>875</v>
      </c>
      <c r="E461" s="468">
        <v>26500</v>
      </c>
      <c r="F461" s="468">
        <v>1128.72</v>
      </c>
    </row>
    <row r="462" spans="1:6">
      <c r="A462" s="468" t="s">
        <v>1811</v>
      </c>
      <c r="B462" s="468" t="s">
        <v>1812</v>
      </c>
      <c r="C462" s="468" t="s">
        <v>863</v>
      </c>
      <c r="D462" s="468" t="s">
        <v>875</v>
      </c>
      <c r="E462" s="468">
        <v>3280</v>
      </c>
      <c r="F462" s="468">
        <v>1149.98</v>
      </c>
    </row>
    <row r="463" spans="1:6">
      <c r="A463" s="468" t="s">
        <v>1813</v>
      </c>
      <c r="B463" s="468" t="s">
        <v>2108</v>
      </c>
      <c r="C463" s="468" t="s">
        <v>863</v>
      </c>
      <c r="D463" s="468" t="s">
        <v>875</v>
      </c>
      <c r="E463" s="468">
        <v>8500</v>
      </c>
      <c r="F463" s="468">
        <v>289.3</v>
      </c>
    </row>
    <row r="464" spans="1:6">
      <c r="A464" s="468" t="s">
        <v>1817</v>
      </c>
      <c r="B464" s="468" t="s">
        <v>2107</v>
      </c>
      <c r="C464" s="468" t="s">
        <v>824</v>
      </c>
      <c r="D464" s="468" t="s">
        <v>875</v>
      </c>
      <c r="E464" s="468">
        <v>170</v>
      </c>
      <c r="F464" s="468">
        <v>8.5</v>
      </c>
    </row>
    <row r="465" spans="1:6">
      <c r="A465" s="468" t="s">
        <v>1819</v>
      </c>
      <c r="B465" s="468" t="s">
        <v>2106</v>
      </c>
      <c r="C465" s="468" t="s">
        <v>863</v>
      </c>
      <c r="D465" s="468" t="s">
        <v>875</v>
      </c>
      <c r="E465" s="468">
        <v>3100</v>
      </c>
      <c r="F465" s="468">
        <v>223</v>
      </c>
    </row>
    <row r="466" spans="1:6">
      <c r="A466" s="468" t="s">
        <v>1819</v>
      </c>
      <c r="B466" s="468" t="s">
        <v>2106</v>
      </c>
      <c r="C466" s="468" t="s">
        <v>824</v>
      </c>
      <c r="D466" s="468" t="s">
        <v>875</v>
      </c>
      <c r="E466" s="468">
        <v>1550</v>
      </c>
      <c r="F466" s="468">
        <v>70.010000000000005</v>
      </c>
    </row>
    <row r="467" spans="1:6">
      <c r="A467" s="468" t="s">
        <v>1821</v>
      </c>
      <c r="B467" s="468" t="s">
        <v>1816</v>
      </c>
      <c r="C467" s="468" t="s">
        <v>863</v>
      </c>
      <c r="D467" s="468" t="s">
        <v>875</v>
      </c>
      <c r="E467" s="468">
        <v>1000</v>
      </c>
      <c r="F467" s="468">
        <v>44</v>
      </c>
    </row>
    <row r="468" spans="1:6">
      <c r="A468" s="468" t="s">
        <v>1823</v>
      </c>
      <c r="B468" s="468" t="s">
        <v>2105</v>
      </c>
      <c r="C468" s="468" t="s">
        <v>863</v>
      </c>
      <c r="D468" s="468" t="s">
        <v>875</v>
      </c>
      <c r="E468" s="468">
        <v>160</v>
      </c>
      <c r="F468" s="468">
        <v>49.6</v>
      </c>
    </row>
    <row r="469" spans="1:6">
      <c r="A469" s="468" t="s">
        <v>1830</v>
      </c>
      <c r="B469" s="468" t="s">
        <v>2104</v>
      </c>
      <c r="C469" s="468" t="s">
        <v>863</v>
      </c>
      <c r="D469" s="468" t="s">
        <v>875</v>
      </c>
      <c r="E469" s="468">
        <v>9421</v>
      </c>
      <c r="F469" s="468">
        <v>1412.3600000000001</v>
      </c>
    </row>
    <row r="470" spans="1:6">
      <c r="A470" s="468" t="s">
        <v>1832</v>
      </c>
      <c r="B470" s="468" t="s">
        <v>1833</v>
      </c>
      <c r="C470" s="468" t="s">
        <v>863</v>
      </c>
      <c r="D470" s="468" t="s">
        <v>875</v>
      </c>
      <c r="E470" s="468">
        <v>278</v>
      </c>
      <c r="F470" s="468">
        <v>233.52</v>
      </c>
    </row>
    <row r="471" spans="1:6">
      <c r="A471" s="468" t="s">
        <v>1834</v>
      </c>
      <c r="B471" s="468" t="s">
        <v>1835</v>
      </c>
      <c r="C471" s="468" t="s">
        <v>863</v>
      </c>
      <c r="D471" s="468" t="s">
        <v>875</v>
      </c>
      <c r="E471" s="468">
        <v>1000</v>
      </c>
      <c r="F471" s="468">
        <v>176.99</v>
      </c>
    </row>
    <row r="472" spans="1:6">
      <c r="A472" s="468" t="s">
        <v>1836</v>
      </c>
      <c r="B472" s="468" t="s">
        <v>1837</v>
      </c>
      <c r="C472" s="468" t="s">
        <v>863</v>
      </c>
      <c r="D472" s="468" t="s">
        <v>875</v>
      </c>
      <c r="E472" s="468">
        <v>224</v>
      </c>
      <c r="F472" s="468">
        <v>111.19</v>
      </c>
    </row>
    <row r="473" spans="1:6">
      <c r="A473" s="468" t="s">
        <v>1838</v>
      </c>
      <c r="B473" s="468" t="s">
        <v>1839</v>
      </c>
      <c r="C473" s="468" t="s">
        <v>969</v>
      </c>
      <c r="D473" s="468" t="s">
        <v>875</v>
      </c>
      <c r="E473" s="468">
        <v>7800</v>
      </c>
      <c r="F473" s="468">
        <v>1225.17</v>
      </c>
    </row>
    <row r="474" spans="1:6">
      <c r="A474" s="468" t="s">
        <v>1840</v>
      </c>
      <c r="B474" s="468" t="s">
        <v>1841</v>
      </c>
      <c r="C474" s="468" t="s">
        <v>863</v>
      </c>
      <c r="D474" s="468" t="s">
        <v>875</v>
      </c>
      <c r="E474" s="468">
        <v>10</v>
      </c>
      <c r="F474" s="468">
        <v>8.32</v>
      </c>
    </row>
    <row r="475" spans="1:6">
      <c r="A475" s="468" t="s">
        <v>1846</v>
      </c>
      <c r="B475" s="468" t="s">
        <v>1847</v>
      </c>
      <c r="C475" s="468" t="s">
        <v>850</v>
      </c>
      <c r="D475" s="468" t="s">
        <v>875</v>
      </c>
      <c r="E475" s="468">
        <v>3</v>
      </c>
      <c r="F475" s="468">
        <v>4.57</v>
      </c>
    </row>
    <row r="476" spans="1:6">
      <c r="A476" s="468" t="s">
        <v>1846</v>
      </c>
      <c r="B476" s="468" t="s">
        <v>1847</v>
      </c>
      <c r="C476" s="468" t="s">
        <v>976</v>
      </c>
      <c r="D476" s="468" t="s">
        <v>875</v>
      </c>
      <c r="E476" s="468">
        <v>248.5</v>
      </c>
      <c r="F476" s="468">
        <v>42.480000000000004</v>
      </c>
    </row>
    <row r="477" spans="1:6">
      <c r="A477" s="468" t="s">
        <v>1846</v>
      </c>
      <c r="B477" s="468" t="s">
        <v>1847</v>
      </c>
      <c r="C477" s="468" t="s">
        <v>1391</v>
      </c>
      <c r="D477" s="468" t="s">
        <v>875</v>
      </c>
      <c r="E477" s="468">
        <v>527.75</v>
      </c>
      <c r="F477" s="468">
        <v>189.76</v>
      </c>
    </row>
    <row r="478" spans="1:6">
      <c r="A478" s="468" t="s">
        <v>1846</v>
      </c>
      <c r="B478" s="468" t="s">
        <v>1847</v>
      </c>
      <c r="C478" s="468" t="s">
        <v>2103</v>
      </c>
      <c r="D478" s="468" t="s">
        <v>875</v>
      </c>
      <c r="E478" s="468">
        <v>1.5</v>
      </c>
      <c r="F478" s="468">
        <v>2.39</v>
      </c>
    </row>
    <row r="479" spans="1:6">
      <c r="A479" s="468" t="s">
        <v>1846</v>
      </c>
      <c r="B479" s="468" t="s">
        <v>1847</v>
      </c>
      <c r="C479" s="468" t="s">
        <v>852</v>
      </c>
      <c r="D479" s="468" t="s">
        <v>875</v>
      </c>
      <c r="E479" s="468">
        <v>8</v>
      </c>
      <c r="F479" s="468">
        <v>8.75</v>
      </c>
    </row>
    <row r="480" spans="1:6">
      <c r="A480" s="468" t="s">
        <v>1846</v>
      </c>
      <c r="B480" s="468" t="s">
        <v>1847</v>
      </c>
      <c r="C480" s="468" t="s">
        <v>2102</v>
      </c>
      <c r="D480" s="468" t="s">
        <v>875</v>
      </c>
      <c r="E480" s="468">
        <v>2</v>
      </c>
      <c r="F480" s="468">
        <v>2.2800000000000002</v>
      </c>
    </row>
    <row r="481" spans="1:6">
      <c r="A481" s="468" t="s">
        <v>1846</v>
      </c>
      <c r="B481" s="468" t="s">
        <v>1847</v>
      </c>
      <c r="C481" s="468" t="s">
        <v>2096</v>
      </c>
      <c r="D481" s="468" t="s">
        <v>875</v>
      </c>
      <c r="E481" s="468">
        <v>2</v>
      </c>
      <c r="F481" s="468">
        <v>5.0600000000000005</v>
      </c>
    </row>
    <row r="482" spans="1:6">
      <c r="A482" s="468" t="s">
        <v>1846</v>
      </c>
      <c r="B482" s="468" t="s">
        <v>1847</v>
      </c>
      <c r="C482" s="468" t="s">
        <v>1015</v>
      </c>
      <c r="D482" s="468" t="s">
        <v>875</v>
      </c>
      <c r="E482" s="468">
        <v>29.2</v>
      </c>
      <c r="F482" s="468">
        <v>18.22</v>
      </c>
    </row>
    <row r="483" spans="1:6">
      <c r="A483" s="468" t="s">
        <v>1846</v>
      </c>
      <c r="B483" s="468" t="s">
        <v>1847</v>
      </c>
      <c r="C483" s="468" t="s">
        <v>1104</v>
      </c>
      <c r="D483" s="468" t="s">
        <v>875</v>
      </c>
      <c r="E483" s="468">
        <v>23</v>
      </c>
      <c r="F483" s="468">
        <v>9.4</v>
      </c>
    </row>
    <row r="484" spans="1:6">
      <c r="A484" s="468" t="s">
        <v>1846</v>
      </c>
      <c r="B484" s="468" t="s">
        <v>1847</v>
      </c>
      <c r="C484" s="468" t="s">
        <v>1219</v>
      </c>
      <c r="D484" s="468" t="s">
        <v>875</v>
      </c>
      <c r="E484" s="468">
        <v>4.5</v>
      </c>
      <c r="F484" s="468">
        <v>7.92</v>
      </c>
    </row>
    <row r="485" spans="1:6">
      <c r="A485" s="468" t="s">
        <v>1846</v>
      </c>
      <c r="B485" s="468" t="s">
        <v>1847</v>
      </c>
      <c r="C485" s="468" t="s">
        <v>856</v>
      </c>
      <c r="D485" s="468" t="s">
        <v>875</v>
      </c>
      <c r="E485" s="468">
        <v>218</v>
      </c>
      <c r="F485" s="468">
        <v>114.8</v>
      </c>
    </row>
    <row r="486" spans="1:6">
      <c r="A486" s="468" t="s">
        <v>1848</v>
      </c>
      <c r="B486" s="468" t="s">
        <v>2101</v>
      </c>
      <c r="C486" s="468" t="s">
        <v>845</v>
      </c>
      <c r="D486" s="468" t="s">
        <v>875</v>
      </c>
      <c r="E486" s="468">
        <v>745</v>
      </c>
      <c r="F486" s="468">
        <v>1032.18</v>
      </c>
    </row>
    <row r="487" spans="1:6">
      <c r="A487" s="468" t="s">
        <v>1848</v>
      </c>
      <c r="B487" s="468" t="s">
        <v>2101</v>
      </c>
      <c r="C487" s="468" t="s">
        <v>824</v>
      </c>
      <c r="D487" s="468" t="s">
        <v>875</v>
      </c>
      <c r="E487" s="468">
        <v>7408580</v>
      </c>
      <c r="F487" s="468">
        <v>56365.03</v>
      </c>
    </row>
    <row r="488" spans="1:6">
      <c r="A488" s="468" t="s">
        <v>1850</v>
      </c>
      <c r="B488" s="468" t="s">
        <v>2100</v>
      </c>
      <c r="C488" s="468" t="s">
        <v>863</v>
      </c>
      <c r="D488" s="468" t="s">
        <v>875</v>
      </c>
      <c r="E488" s="468">
        <v>2000</v>
      </c>
      <c r="F488" s="468">
        <v>84</v>
      </c>
    </row>
    <row r="489" spans="1:6">
      <c r="A489" s="468" t="s">
        <v>1852</v>
      </c>
      <c r="B489" s="468" t="s">
        <v>2099</v>
      </c>
      <c r="C489" s="468" t="s">
        <v>863</v>
      </c>
      <c r="D489" s="468" t="s">
        <v>875</v>
      </c>
      <c r="E489" s="468">
        <v>46292</v>
      </c>
      <c r="F489" s="468">
        <v>16013.06</v>
      </c>
    </row>
    <row r="490" spans="1:6">
      <c r="A490" s="468" t="s">
        <v>1852</v>
      </c>
      <c r="B490" s="468" t="s">
        <v>2099</v>
      </c>
      <c r="C490" s="468" t="s">
        <v>824</v>
      </c>
      <c r="D490" s="468" t="s">
        <v>875</v>
      </c>
      <c r="E490" s="468">
        <v>7182</v>
      </c>
      <c r="F490" s="468">
        <v>958.69</v>
      </c>
    </row>
    <row r="491" spans="1:6">
      <c r="A491" s="468" t="s">
        <v>1854</v>
      </c>
      <c r="B491" s="468" t="s">
        <v>2098</v>
      </c>
      <c r="C491" s="468" t="s">
        <v>863</v>
      </c>
      <c r="D491" s="468" t="s">
        <v>875</v>
      </c>
      <c r="E491" s="468">
        <v>97450</v>
      </c>
      <c r="F491" s="468">
        <v>31878.13</v>
      </c>
    </row>
    <row r="492" spans="1:6">
      <c r="A492" s="468" t="s">
        <v>1854</v>
      </c>
      <c r="B492" s="468" t="s">
        <v>2098</v>
      </c>
      <c r="C492" s="468" t="s">
        <v>824</v>
      </c>
      <c r="D492" s="468" t="s">
        <v>875</v>
      </c>
      <c r="E492" s="468">
        <v>1317.2</v>
      </c>
      <c r="F492" s="468">
        <v>458.69</v>
      </c>
    </row>
    <row r="493" spans="1:6">
      <c r="A493" s="468" t="s">
        <v>1864</v>
      </c>
      <c r="B493" s="468" t="s">
        <v>1865</v>
      </c>
      <c r="C493" s="468" t="s">
        <v>863</v>
      </c>
      <c r="D493" s="468" t="s">
        <v>875</v>
      </c>
      <c r="E493" s="468">
        <v>180</v>
      </c>
      <c r="F493" s="468">
        <v>30.42</v>
      </c>
    </row>
    <row r="494" spans="1:6">
      <c r="A494" s="468" t="s">
        <v>1868</v>
      </c>
      <c r="B494" s="468" t="s">
        <v>1869</v>
      </c>
      <c r="C494" s="468" t="s">
        <v>845</v>
      </c>
      <c r="D494" s="468" t="s">
        <v>875</v>
      </c>
      <c r="E494" s="468">
        <v>51.2</v>
      </c>
      <c r="F494" s="468">
        <v>2.63</v>
      </c>
    </row>
    <row r="495" spans="1:6">
      <c r="A495" s="468" t="s">
        <v>1876</v>
      </c>
      <c r="B495" s="468" t="s">
        <v>1877</v>
      </c>
      <c r="C495" s="468" t="s">
        <v>863</v>
      </c>
      <c r="D495" s="468" t="s">
        <v>875</v>
      </c>
      <c r="E495" s="468">
        <v>100</v>
      </c>
      <c r="F495" s="468">
        <v>186</v>
      </c>
    </row>
    <row r="496" spans="1:6">
      <c r="A496" s="468" t="s">
        <v>1880</v>
      </c>
      <c r="B496" s="468" t="s">
        <v>1881</v>
      </c>
      <c r="C496" s="468" t="s">
        <v>969</v>
      </c>
      <c r="D496" s="468" t="s">
        <v>875</v>
      </c>
      <c r="E496" s="468">
        <v>15</v>
      </c>
      <c r="F496" s="468">
        <v>14.06</v>
      </c>
    </row>
    <row r="497" spans="1:6">
      <c r="A497" s="468" t="s">
        <v>1880</v>
      </c>
      <c r="B497" s="468" t="s">
        <v>1881</v>
      </c>
      <c r="C497" s="468" t="s">
        <v>863</v>
      </c>
      <c r="D497" s="468" t="s">
        <v>875</v>
      </c>
      <c r="E497" s="468">
        <v>3396</v>
      </c>
      <c r="F497" s="468">
        <v>320.91000000000003</v>
      </c>
    </row>
    <row r="498" spans="1:6">
      <c r="A498" s="468" t="s">
        <v>1880</v>
      </c>
      <c r="B498" s="468" t="s">
        <v>1881</v>
      </c>
      <c r="C498" s="468" t="s">
        <v>851</v>
      </c>
      <c r="D498" s="468" t="s">
        <v>875</v>
      </c>
      <c r="E498" s="468">
        <v>19</v>
      </c>
      <c r="F498" s="468">
        <v>3.5700000000000003</v>
      </c>
    </row>
    <row r="499" spans="1:6">
      <c r="A499" s="468" t="s">
        <v>1880</v>
      </c>
      <c r="B499" s="468" t="s">
        <v>1881</v>
      </c>
      <c r="C499" s="468" t="s">
        <v>976</v>
      </c>
      <c r="D499" s="468" t="s">
        <v>875</v>
      </c>
      <c r="E499" s="468">
        <v>48439.5</v>
      </c>
      <c r="F499" s="468">
        <v>5772.06</v>
      </c>
    </row>
    <row r="500" spans="1:6">
      <c r="A500" s="468" t="s">
        <v>1880</v>
      </c>
      <c r="B500" s="468" t="s">
        <v>1881</v>
      </c>
      <c r="C500" s="468" t="s">
        <v>824</v>
      </c>
      <c r="D500" s="468" t="s">
        <v>875</v>
      </c>
      <c r="E500" s="468">
        <v>26</v>
      </c>
      <c r="F500" s="468">
        <v>50.74</v>
      </c>
    </row>
    <row r="501" spans="1:6">
      <c r="A501" s="468" t="s">
        <v>1880</v>
      </c>
      <c r="B501" s="468" t="s">
        <v>1881</v>
      </c>
      <c r="C501" s="468" t="s">
        <v>1112</v>
      </c>
      <c r="D501" s="468" t="s">
        <v>875</v>
      </c>
      <c r="E501" s="468">
        <v>4</v>
      </c>
      <c r="F501" s="468">
        <v>2.61</v>
      </c>
    </row>
    <row r="502" spans="1:6">
      <c r="A502" s="468" t="s">
        <v>1880</v>
      </c>
      <c r="B502" s="468" t="s">
        <v>1881</v>
      </c>
      <c r="C502" s="468" t="s">
        <v>1391</v>
      </c>
      <c r="D502" s="468" t="s">
        <v>875</v>
      </c>
      <c r="E502" s="468">
        <v>5407</v>
      </c>
      <c r="F502" s="468">
        <v>1161.23</v>
      </c>
    </row>
    <row r="503" spans="1:6">
      <c r="A503" s="468" t="s">
        <v>1880</v>
      </c>
      <c r="B503" s="468" t="s">
        <v>1881</v>
      </c>
      <c r="C503" s="468" t="s">
        <v>1294</v>
      </c>
      <c r="D503" s="468" t="s">
        <v>875</v>
      </c>
      <c r="E503" s="468">
        <v>1173</v>
      </c>
      <c r="F503" s="468">
        <v>54.07</v>
      </c>
    </row>
    <row r="504" spans="1:6">
      <c r="A504" s="468" t="s">
        <v>1880</v>
      </c>
      <c r="B504" s="468" t="s">
        <v>1881</v>
      </c>
      <c r="C504" s="468" t="s">
        <v>1104</v>
      </c>
      <c r="D504" s="468" t="s">
        <v>875</v>
      </c>
      <c r="E504" s="468">
        <v>518</v>
      </c>
      <c r="F504" s="468">
        <v>70.03</v>
      </c>
    </row>
    <row r="505" spans="1:6">
      <c r="A505" s="468" t="s">
        <v>1880</v>
      </c>
      <c r="B505" s="468" t="s">
        <v>1881</v>
      </c>
      <c r="C505" s="468" t="s">
        <v>855</v>
      </c>
      <c r="D505" s="468" t="s">
        <v>875</v>
      </c>
      <c r="E505" s="468">
        <v>1327.7</v>
      </c>
      <c r="F505" s="468">
        <v>83.570000000000007</v>
      </c>
    </row>
    <row r="506" spans="1:6">
      <c r="A506" s="468" t="s">
        <v>1880</v>
      </c>
      <c r="B506" s="468" t="s">
        <v>1881</v>
      </c>
      <c r="C506" s="468" t="s">
        <v>856</v>
      </c>
      <c r="D506" s="468" t="s">
        <v>875</v>
      </c>
      <c r="E506" s="468">
        <v>8529.5</v>
      </c>
      <c r="F506" s="468">
        <v>4081.19</v>
      </c>
    </row>
    <row r="507" spans="1:6">
      <c r="A507" s="468" t="s">
        <v>1882</v>
      </c>
      <c r="B507" s="468" t="s">
        <v>2097</v>
      </c>
      <c r="C507" s="468" t="s">
        <v>848</v>
      </c>
      <c r="D507" s="468" t="s">
        <v>875</v>
      </c>
      <c r="E507" s="468">
        <v>12240</v>
      </c>
      <c r="F507" s="468">
        <v>2211.0300000000002</v>
      </c>
    </row>
    <row r="508" spans="1:6">
      <c r="A508" s="468" t="s">
        <v>1882</v>
      </c>
      <c r="B508" s="468" t="s">
        <v>2097</v>
      </c>
      <c r="C508" s="468" t="s">
        <v>863</v>
      </c>
      <c r="D508" s="468" t="s">
        <v>875</v>
      </c>
      <c r="E508" s="468">
        <v>49110</v>
      </c>
      <c r="F508" s="468">
        <v>7853.2</v>
      </c>
    </row>
    <row r="509" spans="1:6">
      <c r="A509" s="468" t="s">
        <v>1882</v>
      </c>
      <c r="B509" s="468" t="s">
        <v>2097</v>
      </c>
      <c r="C509" s="468" t="s">
        <v>824</v>
      </c>
      <c r="D509" s="468" t="s">
        <v>875</v>
      </c>
      <c r="E509" s="468">
        <v>155295</v>
      </c>
      <c r="F509" s="468">
        <v>18931.2</v>
      </c>
    </row>
    <row r="510" spans="1:6">
      <c r="A510" s="468" t="s">
        <v>1882</v>
      </c>
      <c r="B510" s="468" t="s">
        <v>2097</v>
      </c>
      <c r="C510" s="468" t="s">
        <v>856</v>
      </c>
      <c r="D510" s="468" t="s">
        <v>875</v>
      </c>
      <c r="E510" s="468">
        <v>84582</v>
      </c>
      <c r="F510" s="468">
        <v>16233.470000000001</v>
      </c>
    </row>
    <row r="511" spans="1:6">
      <c r="A511" s="468" t="s">
        <v>1884</v>
      </c>
      <c r="B511" s="468" t="s">
        <v>1885</v>
      </c>
      <c r="C511" s="468" t="s">
        <v>845</v>
      </c>
      <c r="D511" s="468" t="s">
        <v>875</v>
      </c>
      <c r="E511" s="468">
        <v>311700.46000000002</v>
      </c>
      <c r="F511" s="468">
        <v>63664.08</v>
      </c>
    </row>
    <row r="512" spans="1:6">
      <c r="A512" s="468" t="s">
        <v>1884</v>
      </c>
      <c r="B512" s="468" t="s">
        <v>1885</v>
      </c>
      <c r="C512" s="468" t="s">
        <v>1013</v>
      </c>
      <c r="D512" s="468" t="s">
        <v>875</v>
      </c>
      <c r="E512" s="468">
        <v>5370</v>
      </c>
      <c r="F512" s="468">
        <v>1131.01</v>
      </c>
    </row>
    <row r="513" spans="1:6">
      <c r="A513" s="468" t="s">
        <v>1884</v>
      </c>
      <c r="B513" s="468" t="s">
        <v>1885</v>
      </c>
      <c r="C513" s="468" t="s">
        <v>863</v>
      </c>
      <c r="D513" s="468" t="s">
        <v>875</v>
      </c>
      <c r="E513" s="468">
        <v>275243</v>
      </c>
      <c r="F513" s="468">
        <v>48459.56</v>
      </c>
    </row>
    <row r="514" spans="1:6">
      <c r="A514" s="468" t="s">
        <v>1884</v>
      </c>
      <c r="B514" s="468" t="s">
        <v>1885</v>
      </c>
      <c r="C514" s="468" t="s">
        <v>976</v>
      </c>
      <c r="D514" s="468" t="s">
        <v>875</v>
      </c>
      <c r="E514" s="468">
        <v>9672.5</v>
      </c>
      <c r="F514" s="468">
        <v>897.63</v>
      </c>
    </row>
    <row r="515" spans="1:6">
      <c r="A515" s="468" t="s">
        <v>1884</v>
      </c>
      <c r="B515" s="468" t="s">
        <v>1885</v>
      </c>
      <c r="C515" s="468" t="s">
        <v>824</v>
      </c>
      <c r="D515" s="468" t="s">
        <v>875</v>
      </c>
      <c r="E515" s="468">
        <v>3333288.040000001</v>
      </c>
      <c r="F515" s="468">
        <v>423441.80000000005</v>
      </c>
    </row>
    <row r="516" spans="1:6">
      <c r="A516" s="468" t="s">
        <v>1884</v>
      </c>
      <c r="B516" s="468" t="s">
        <v>1885</v>
      </c>
      <c r="C516" s="468" t="s">
        <v>1391</v>
      </c>
      <c r="D516" s="468" t="s">
        <v>875</v>
      </c>
      <c r="E516" s="468">
        <v>44550</v>
      </c>
      <c r="F516" s="468">
        <v>8755.5300000000007</v>
      </c>
    </row>
    <row r="517" spans="1:6">
      <c r="A517" s="468" t="s">
        <v>1884</v>
      </c>
      <c r="B517" s="468" t="s">
        <v>1885</v>
      </c>
      <c r="C517" s="468" t="s">
        <v>852</v>
      </c>
      <c r="D517" s="468" t="s">
        <v>875</v>
      </c>
      <c r="E517" s="468">
        <v>15514</v>
      </c>
      <c r="F517" s="468">
        <v>5316.05</v>
      </c>
    </row>
    <row r="518" spans="1:6">
      <c r="A518" s="468" t="s">
        <v>1884</v>
      </c>
      <c r="B518" s="468" t="s">
        <v>1885</v>
      </c>
      <c r="C518" s="468" t="s">
        <v>883</v>
      </c>
      <c r="D518" s="468" t="s">
        <v>875</v>
      </c>
      <c r="E518" s="468">
        <v>3363.36</v>
      </c>
      <c r="F518" s="468">
        <v>480.48</v>
      </c>
    </row>
    <row r="519" spans="1:6">
      <c r="A519" s="468" t="s">
        <v>1884</v>
      </c>
      <c r="B519" s="468" t="s">
        <v>1885</v>
      </c>
      <c r="C519" s="468" t="s">
        <v>2096</v>
      </c>
      <c r="D519" s="468" t="s">
        <v>875</v>
      </c>
      <c r="E519" s="468">
        <v>60000</v>
      </c>
      <c r="F519" s="468">
        <v>9868.23</v>
      </c>
    </row>
    <row r="520" spans="1:6">
      <c r="A520" s="468" t="s">
        <v>1884</v>
      </c>
      <c r="B520" s="468" t="s">
        <v>1885</v>
      </c>
      <c r="C520" s="468" t="s">
        <v>855</v>
      </c>
      <c r="D520" s="468" t="s">
        <v>875</v>
      </c>
      <c r="E520" s="468">
        <v>106879.45</v>
      </c>
      <c r="F520" s="468">
        <v>18470.04</v>
      </c>
    </row>
    <row r="521" spans="1:6">
      <c r="A521" s="468" t="s">
        <v>1884</v>
      </c>
      <c r="B521" s="468" t="s">
        <v>1885</v>
      </c>
      <c r="C521" s="468" t="s">
        <v>856</v>
      </c>
      <c r="D521" s="468" t="s">
        <v>875</v>
      </c>
      <c r="E521" s="468">
        <v>278112.91000000003</v>
      </c>
      <c r="F521" s="468">
        <v>60403.320000000007</v>
      </c>
    </row>
    <row r="522" spans="1:6">
      <c r="A522" s="468" t="s">
        <v>1886</v>
      </c>
      <c r="B522" s="468" t="s">
        <v>1887</v>
      </c>
      <c r="C522" s="468" t="s">
        <v>863</v>
      </c>
      <c r="D522" s="468" t="s">
        <v>875</v>
      </c>
      <c r="E522" s="468">
        <v>13180</v>
      </c>
      <c r="F522" s="468">
        <v>2171.4499999999998</v>
      </c>
    </row>
    <row r="523" spans="1:6">
      <c r="A523" s="468" t="s">
        <v>1886</v>
      </c>
      <c r="B523" s="468" t="s">
        <v>1887</v>
      </c>
      <c r="C523" s="468" t="s">
        <v>824</v>
      </c>
      <c r="D523" s="468" t="s">
        <v>875</v>
      </c>
      <c r="E523" s="468">
        <v>48131.3</v>
      </c>
      <c r="F523" s="468">
        <v>5993.81</v>
      </c>
    </row>
    <row r="524" spans="1:6">
      <c r="A524" s="468" t="s">
        <v>1886</v>
      </c>
      <c r="B524" s="468" t="s">
        <v>1887</v>
      </c>
      <c r="C524" s="468" t="s">
        <v>852</v>
      </c>
      <c r="D524" s="468" t="s">
        <v>875</v>
      </c>
      <c r="E524" s="468">
        <v>13074</v>
      </c>
      <c r="F524" s="468">
        <v>3236.01</v>
      </c>
    </row>
    <row r="525" spans="1:6">
      <c r="A525" s="468" t="s">
        <v>1888</v>
      </c>
      <c r="B525" s="468" t="s">
        <v>2095</v>
      </c>
      <c r="C525" s="468" t="s">
        <v>845</v>
      </c>
      <c r="D525" s="468" t="s">
        <v>875</v>
      </c>
      <c r="E525" s="468">
        <v>12091</v>
      </c>
      <c r="F525" s="468">
        <v>2762.32</v>
      </c>
    </row>
    <row r="526" spans="1:6">
      <c r="A526" s="468" t="s">
        <v>1888</v>
      </c>
      <c r="B526" s="468" t="s">
        <v>2095</v>
      </c>
      <c r="C526" s="468" t="s">
        <v>1013</v>
      </c>
      <c r="D526" s="468" t="s">
        <v>875</v>
      </c>
      <c r="E526" s="468">
        <v>5797</v>
      </c>
      <c r="F526" s="468">
        <v>876.68000000000006</v>
      </c>
    </row>
    <row r="527" spans="1:6">
      <c r="A527" s="468" t="s">
        <v>1888</v>
      </c>
      <c r="B527" s="468" t="s">
        <v>2095</v>
      </c>
      <c r="C527" s="468" t="s">
        <v>863</v>
      </c>
      <c r="D527" s="468" t="s">
        <v>875</v>
      </c>
      <c r="E527" s="468">
        <v>56372.5</v>
      </c>
      <c r="F527" s="468">
        <v>9768.6</v>
      </c>
    </row>
    <row r="528" spans="1:6">
      <c r="A528" s="468" t="s">
        <v>1888</v>
      </c>
      <c r="B528" s="468" t="s">
        <v>2095</v>
      </c>
      <c r="C528" s="468" t="s">
        <v>824</v>
      </c>
      <c r="D528" s="468" t="s">
        <v>875</v>
      </c>
      <c r="E528" s="468">
        <v>726990.4</v>
      </c>
      <c r="F528" s="468">
        <v>88802.98</v>
      </c>
    </row>
    <row r="529" spans="1:6">
      <c r="A529" s="468" t="s">
        <v>1888</v>
      </c>
      <c r="B529" s="468" t="s">
        <v>2095</v>
      </c>
      <c r="C529" s="468" t="s">
        <v>852</v>
      </c>
      <c r="D529" s="468" t="s">
        <v>875</v>
      </c>
      <c r="E529" s="468">
        <v>43699</v>
      </c>
      <c r="F529" s="468">
        <v>14675.68</v>
      </c>
    </row>
    <row r="530" spans="1:6">
      <c r="A530" s="468" t="s">
        <v>1888</v>
      </c>
      <c r="B530" s="468" t="s">
        <v>2095</v>
      </c>
      <c r="C530" s="468" t="s">
        <v>856</v>
      </c>
      <c r="D530" s="468" t="s">
        <v>875</v>
      </c>
      <c r="E530" s="468">
        <v>72075.8</v>
      </c>
      <c r="F530" s="468">
        <v>19787.810000000001</v>
      </c>
    </row>
    <row r="531" spans="1:6">
      <c r="A531" s="468" t="s">
        <v>1892</v>
      </c>
      <c r="B531" s="468" t="s">
        <v>2094</v>
      </c>
      <c r="C531" s="468" t="s">
        <v>863</v>
      </c>
      <c r="D531" s="468" t="s">
        <v>875</v>
      </c>
      <c r="E531" s="468">
        <v>300</v>
      </c>
      <c r="F531" s="468">
        <v>30.900000000000002</v>
      </c>
    </row>
    <row r="532" spans="1:6">
      <c r="A532" s="468" t="s">
        <v>1894</v>
      </c>
      <c r="B532" s="468" t="s">
        <v>1895</v>
      </c>
      <c r="C532" s="468" t="s">
        <v>845</v>
      </c>
      <c r="D532" s="468" t="s">
        <v>875</v>
      </c>
      <c r="E532" s="468">
        <v>1417.5</v>
      </c>
      <c r="F532" s="468">
        <v>699.28</v>
      </c>
    </row>
    <row r="533" spans="1:6">
      <c r="A533" s="468" t="s">
        <v>1894</v>
      </c>
      <c r="B533" s="468" t="s">
        <v>1895</v>
      </c>
      <c r="C533" s="468" t="s">
        <v>863</v>
      </c>
      <c r="D533" s="468" t="s">
        <v>875</v>
      </c>
      <c r="E533" s="468">
        <v>31609</v>
      </c>
      <c r="F533" s="468">
        <v>2264.12</v>
      </c>
    </row>
    <row r="534" spans="1:6">
      <c r="A534" s="468" t="s">
        <v>1894</v>
      </c>
      <c r="B534" s="468" t="s">
        <v>1895</v>
      </c>
      <c r="C534" s="468" t="s">
        <v>976</v>
      </c>
      <c r="D534" s="468" t="s">
        <v>875</v>
      </c>
      <c r="E534" s="468">
        <v>5433.5</v>
      </c>
      <c r="F534" s="468">
        <v>770.73</v>
      </c>
    </row>
    <row r="535" spans="1:6">
      <c r="A535" s="468" t="s">
        <v>1894</v>
      </c>
      <c r="B535" s="468" t="s">
        <v>1895</v>
      </c>
      <c r="C535" s="468" t="s">
        <v>1391</v>
      </c>
      <c r="D535" s="468" t="s">
        <v>875</v>
      </c>
      <c r="E535" s="468">
        <v>2669.8</v>
      </c>
      <c r="F535" s="468">
        <v>748.51</v>
      </c>
    </row>
    <row r="536" spans="1:6">
      <c r="A536" s="468" t="s">
        <v>1894</v>
      </c>
      <c r="B536" s="468" t="s">
        <v>1895</v>
      </c>
      <c r="C536" s="468" t="s">
        <v>852</v>
      </c>
      <c r="D536" s="468" t="s">
        <v>875</v>
      </c>
      <c r="E536" s="468">
        <v>1200</v>
      </c>
      <c r="F536" s="468">
        <v>336.26</v>
      </c>
    </row>
    <row r="537" spans="1:6">
      <c r="A537" s="468" t="s">
        <v>1894</v>
      </c>
      <c r="B537" s="468" t="s">
        <v>1895</v>
      </c>
      <c r="C537" s="468" t="s">
        <v>963</v>
      </c>
      <c r="D537" s="468" t="s">
        <v>875</v>
      </c>
      <c r="E537" s="468">
        <v>308.5</v>
      </c>
      <c r="F537" s="468">
        <v>73.150000000000006</v>
      </c>
    </row>
    <row r="538" spans="1:6">
      <c r="A538" s="468" t="s">
        <v>1894</v>
      </c>
      <c r="B538" s="468" t="s">
        <v>1895</v>
      </c>
      <c r="C538" s="468" t="s">
        <v>856</v>
      </c>
      <c r="D538" s="468" t="s">
        <v>875</v>
      </c>
      <c r="E538" s="468">
        <v>3236</v>
      </c>
      <c r="F538" s="468">
        <v>1728.44</v>
      </c>
    </row>
    <row r="539" spans="1:6">
      <c r="A539" s="468" t="s">
        <v>1896</v>
      </c>
      <c r="B539" s="468" t="s">
        <v>2093</v>
      </c>
      <c r="C539" s="468" t="s">
        <v>845</v>
      </c>
      <c r="D539" s="468" t="s">
        <v>875</v>
      </c>
      <c r="E539" s="468">
        <v>16665.690000000002</v>
      </c>
      <c r="F539" s="468">
        <v>5549.27</v>
      </c>
    </row>
    <row r="540" spans="1:6">
      <c r="A540" s="468" t="s">
        <v>1896</v>
      </c>
      <c r="B540" s="468" t="s">
        <v>2093</v>
      </c>
      <c r="C540" s="468" t="s">
        <v>863</v>
      </c>
      <c r="D540" s="468" t="s">
        <v>875</v>
      </c>
      <c r="E540" s="468">
        <v>36530</v>
      </c>
      <c r="F540" s="468">
        <v>6048.88</v>
      </c>
    </row>
    <row r="541" spans="1:6">
      <c r="A541" s="468" t="s">
        <v>1896</v>
      </c>
      <c r="B541" s="468" t="s">
        <v>2093</v>
      </c>
      <c r="C541" s="468" t="s">
        <v>1391</v>
      </c>
      <c r="D541" s="468" t="s">
        <v>875</v>
      </c>
      <c r="E541" s="468">
        <v>7745</v>
      </c>
      <c r="F541" s="468">
        <v>3162.37</v>
      </c>
    </row>
    <row r="542" spans="1:6">
      <c r="A542" s="468" t="s">
        <v>1896</v>
      </c>
      <c r="B542" s="468" t="s">
        <v>2093</v>
      </c>
      <c r="C542" s="468" t="s">
        <v>855</v>
      </c>
      <c r="D542" s="468" t="s">
        <v>875</v>
      </c>
      <c r="E542" s="468">
        <v>54211</v>
      </c>
      <c r="F542" s="468">
        <v>9310.5500000000011</v>
      </c>
    </row>
    <row r="543" spans="1:6">
      <c r="A543" s="468" t="s">
        <v>1901</v>
      </c>
      <c r="B543" s="468" t="s">
        <v>1902</v>
      </c>
      <c r="C543" s="468" t="s">
        <v>845</v>
      </c>
      <c r="D543" s="468" t="s">
        <v>875</v>
      </c>
      <c r="E543" s="468">
        <v>73440.800000000003</v>
      </c>
      <c r="F543" s="468">
        <v>12820.220000000001</v>
      </c>
    </row>
    <row r="544" spans="1:6">
      <c r="A544" s="468" t="s">
        <v>1901</v>
      </c>
      <c r="B544" s="468" t="s">
        <v>1902</v>
      </c>
      <c r="C544" s="468" t="s">
        <v>1013</v>
      </c>
      <c r="D544" s="468" t="s">
        <v>875</v>
      </c>
      <c r="E544" s="468">
        <v>4713</v>
      </c>
      <c r="F544" s="468">
        <v>980.72</v>
      </c>
    </row>
    <row r="545" spans="1:6">
      <c r="A545" s="468" t="s">
        <v>1901</v>
      </c>
      <c r="B545" s="468" t="s">
        <v>1902</v>
      </c>
      <c r="C545" s="468" t="s">
        <v>863</v>
      </c>
      <c r="D545" s="468" t="s">
        <v>875</v>
      </c>
      <c r="E545" s="468">
        <v>75646</v>
      </c>
      <c r="F545" s="468">
        <v>5811.14</v>
      </c>
    </row>
    <row r="546" spans="1:6">
      <c r="A546" s="468" t="s">
        <v>1901</v>
      </c>
      <c r="B546" s="468" t="s">
        <v>1902</v>
      </c>
      <c r="C546" s="468" t="s">
        <v>824</v>
      </c>
      <c r="D546" s="468" t="s">
        <v>875</v>
      </c>
      <c r="E546" s="468">
        <v>27035</v>
      </c>
      <c r="F546" s="468">
        <v>706.36</v>
      </c>
    </row>
    <row r="547" spans="1:6">
      <c r="A547" s="468" t="s">
        <v>1901</v>
      </c>
      <c r="B547" s="468" t="s">
        <v>1902</v>
      </c>
      <c r="C547" s="468" t="s">
        <v>1391</v>
      </c>
      <c r="D547" s="468" t="s">
        <v>875</v>
      </c>
      <c r="E547" s="468">
        <v>28664.400000000001</v>
      </c>
      <c r="F547" s="468">
        <v>4770.34</v>
      </c>
    </row>
    <row r="548" spans="1:6">
      <c r="A548" s="468" t="s">
        <v>1901</v>
      </c>
      <c r="B548" s="468" t="s">
        <v>1902</v>
      </c>
      <c r="C548" s="468" t="s">
        <v>852</v>
      </c>
      <c r="D548" s="468" t="s">
        <v>875</v>
      </c>
      <c r="E548" s="468">
        <v>29145</v>
      </c>
      <c r="F548" s="468">
        <v>8801.8000000000011</v>
      </c>
    </row>
    <row r="549" spans="1:6">
      <c r="A549" s="468" t="s">
        <v>1901</v>
      </c>
      <c r="B549" s="468" t="s">
        <v>1902</v>
      </c>
      <c r="C549" s="468" t="s">
        <v>855</v>
      </c>
      <c r="D549" s="468" t="s">
        <v>875</v>
      </c>
      <c r="E549" s="468">
        <v>44985.5</v>
      </c>
      <c r="F549" s="468">
        <v>9635.23</v>
      </c>
    </row>
    <row r="550" spans="1:6">
      <c r="A550" s="468" t="s">
        <v>1901</v>
      </c>
      <c r="B550" s="468" t="s">
        <v>1902</v>
      </c>
      <c r="C550" s="468" t="s">
        <v>856</v>
      </c>
      <c r="D550" s="468" t="s">
        <v>875</v>
      </c>
      <c r="E550" s="468">
        <v>134516</v>
      </c>
      <c r="F550" s="468">
        <v>42845.06</v>
      </c>
    </row>
    <row r="551" spans="1:6">
      <c r="A551" s="468" t="s">
        <v>1905</v>
      </c>
      <c r="B551" s="468" t="s">
        <v>2092</v>
      </c>
      <c r="C551" s="468" t="s">
        <v>863</v>
      </c>
      <c r="D551" s="468" t="s">
        <v>875</v>
      </c>
      <c r="E551" s="468">
        <v>516</v>
      </c>
      <c r="F551" s="468">
        <v>183.72</v>
      </c>
    </row>
    <row r="552" spans="1:6">
      <c r="A552" s="468" t="s">
        <v>1909</v>
      </c>
      <c r="B552" s="468" t="s">
        <v>1910</v>
      </c>
      <c r="C552" s="468" t="s">
        <v>845</v>
      </c>
      <c r="D552" s="468" t="s">
        <v>875</v>
      </c>
      <c r="E552" s="468">
        <v>695</v>
      </c>
      <c r="F552" s="468">
        <v>131.85</v>
      </c>
    </row>
    <row r="553" spans="1:6">
      <c r="A553" s="468" t="s">
        <v>1909</v>
      </c>
      <c r="B553" s="468" t="s">
        <v>1910</v>
      </c>
      <c r="C553" s="468" t="s">
        <v>863</v>
      </c>
      <c r="D553" s="468" t="s">
        <v>875</v>
      </c>
      <c r="E553" s="468">
        <v>217350</v>
      </c>
      <c r="F553" s="468">
        <v>31341.22</v>
      </c>
    </row>
    <row r="554" spans="1:6">
      <c r="A554" s="468" t="s">
        <v>1918</v>
      </c>
      <c r="B554" s="468" t="s">
        <v>2091</v>
      </c>
      <c r="C554" s="468" t="s">
        <v>863</v>
      </c>
      <c r="D554" s="468" t="s">
        <v>875</v>
      </c>
      <c r="E554" s="468">
        <v>40</v>
      </c>
      <c r="F554" s="468">
        <v>9.01</v>
      </c>
    </row>
    <row r="555" spans="1:6">
      <c r="A555" s="468" t="s">
        <v>1920</v>
      </c>
      <c r="B555" s="468" t="s">
        <v>1921</v>
      </c>
      <c r="C555" s="468" t="s">
        <v>863</v>
      </c>
      <c r="D555" s="468" t="s">
        <v>875</v>
      </c>
      <c r="E555" s="468">
        <v>2400</v>
      </c>
      <c r="F555" s="468">
        <v>361.8</v>
      </c>
    </row>
    <row r="556" spans="1:6">
      <c r="A556" s="468" t="s">
        <v>1920</v>
      </c>
      <c r="B556" s="468" t="s">
        <v>1921</v>
      </c>
      <c r="C556" s="468" t="s">
        <v>824</v>
      </c>
      <c r="D556" s="468" t="s">
        <v>875</v>
      </c>
      <c r="E556" s="468">
        <v>1689.06</v>
      </c>
      <c r="F556" s="468">
        <v>503.58</v>
      </c>
    </row>
    <row r="557" spans="1:6">
      <c r="A557" s="468" t="s">
        <v>1924</v>
      </c>
      <c r="B557" s="468" t="s">
        <v>1925</v>
      </c>
      <c r="C557" s="468" t="s">
        <v>845</v>
      </c>
      <c r="D557" s="468" t="s">
        <v>875</v>
      </c>
      <c r="E557" s="468">
        <v>40</v>
      </c>
      <c r="F557" s="468">
        <v>14.23</v>
      </c>
    </row>
    <row r="558" spans="1:6">
      <c r="A558" s="468" t="s">
        <v>1924</v>
      </c>
      <c r="B558" s="468" t="s">
        <v>1925</v>
      </c>
      <c r="C558" s="468" t="s">
        <v>976</v>
      </c>
      <c r="D558" s="468" t="s">
        <v>875</v>
      </c>
      <c r="E558" s="468">
        <v>182</v>
      </c>
      <c r="F558" s="468">
        <v>30.990000000000002</v>
      </c>
    </row>
    <row r="559" spans="1:6">
      <c r="A559" s="468" t="s">
        <v>1924</v>
      </c>
      <c r="B559" s="468" t="s">
        <v>1925</v>
      </c>
      <c r="C559" s="468" t="s">
        <v>1391</v>
      </c>
      <c r="D559" s="468" t="s">
        <v>875</v>
      </c>
      <c r="E559" s="468">
        <v>480</v>
      </c>
      <c r="F559" s="468">
        <v>326.09000000000003</v>
      </c>
    </row>
    <row r="560" spans="1:6">
      <c r="A560" s="468" t="s">
        <v>1924</v>
      </c>
      <c r="B560" s="468" t="s">
        <v>1925</v>
      </c>
      <c r="C560" s="468" t="s">
        <v>1014</v>
      </c>
      <c r="D560" s="468" t="s">
        <v>875</v>
      </c>
      <c r="E560" s="468">
        <v>290</v>
      </c>
      <c r="F560" s="468">
        <v>130.39000000000001</v>
      </c>
    </row>
    <row r="561" spans="1:6">
      <c r="A561" s="468" t="s">
        <v>1924</v>
      </c>
      <c r="B561" s="468" t="s">
        <v>1925</v>
      </c>
      <c r="C561" s="468" t="s">
        <v>855</v>
      </c>
      <c r="D561" s="468" t="s">
        <v>875</v>
      </c>
      <c r="E561" s="468">
        <v>3432</v>
      </c>
      <c r="F561" s="468">
        <v>894.41</v>
      </c>
    </row>
    <row r="562" spans="1:6">
      <c r="A562" s="468" t="s">
        <v>1924</v>
      </c>
      <c r="B562" s="468" t="s">
        <v>1925</v>
      </c>
      <c r="C562" s="468" t="s">
        <v>856</v>
      </c>
      <c r="D562" s="468" t="s">
        <v>875</v>
      </c>
      <c r="E562" s="468">
        <v>12072</v>
      </c>
      <c r="F562" s="468">
        <v>5077.6200000000008</v>
      </c>
    </row>
    <row r="563" spans="1:6">
      <c r="A563" s="468" t="s">
        <v>1930</v>
      </c>
      <c r="B563" s="468" t="s">
        <v>2090</v>
      </c>
      <c r="C563" s="468" t="s">
        <v>863</v>
      </c>
      <c r="D563" s="468" t="s">
        <v>875</v>
      </c>
      <c r="E563" s="468">
        <v>900</v>
      </c>
      <c r="F563" s="468">
        <v>270</v>
      </c>
    </row>
    <row r="564" spans="1:6">
      <c r="A564" s="468" t="s">
        <v>1932</v>
      </c>
      <c r="B564" s="468" t="s">
        <v>1933</v>
      </c>
      <c r="C564" s="468" t="s">
        <v>863</v>
      </c>
      <c r="D564" s="468" t="s">
        <v>875</v>
      </c>
      <c r="E564" s="468">
        <v>2120</v>
      </c>
      <c r="F564" s="468">
        <v>184.4</v>
      </c>
    </row>
    <row r="565" spans="1:6">
      <c r="A565" s="468" t="s">
        <v>1946</v>
      </c>
      <c r="B565" s="468" t="s">
        <v>1947</v>
      </c>
      <c r="C565" s="468" t="s">
        <v>882</v>
      </c>
      <c r="D565" s="468" t="s">
        <v>875</v>
      </c>
      <c r="E565" s="468">
        <v>10</v>
      </c>
      <c r="F565" s="468">
        <v>3.23</v>
      </c>
    </row>
    <row r="566" spans="1:6">
      <c r="A566" s="468" t="s">
        <v>1958</v>
      </c>
      <c r="B566" s="468" t="s">
        <v>2089</v>
      </c>
      <c r="C566" s="468" t="s">
        <v>1391</v>
      </c>
      <c r="D566" s="468" t="s">
        <v>875</v>
      </c>
      <c r="E566" s="468">
        <v>50</v>
      </c>
      <c r="F566" s="468">
        <v>43.21</v>
      </c>
    </row>
    <row r="567" spans="1:6">
      <c r="A567" s="468" t="s">
        <v>1960</v>
      </c>
      <c r="B567" s="468" t="s">
        <v>1961</v>
      </c>
      <c r="C567" s="468" t="s">
        <v>863</v>
      </c>
      <c r="D567" s="468" t="s">
        <v>875</v>
      </c>
      <c r="E567" s="468">
        <v>1550</v>
      </c>
      <c r="F567" s="468">
        <v>224.38</v>
      </c>
    </row>
    <row r="568" spans="1:6">
      <c r="A568" s="468" t="s">
        <v>1962</v>
      </c>
      <c r="B568" s="468" t="s">
        <v>2088</v>
      </c>
      <c r="C568" s="468" t="s">
        <v>863</v>
      </c>
      <c r="D568" s="468" t="s">
        <v>875</v>
      </c>
      <c r="E568" s="468">
        <v>35</v>
      </c>
      <c r="F568" s="468">
        <v>5.25</v>
      </c>
    </row>
    <row r="569" spans="1:6">
      <c r="A569" s="468" t="s">
        <v>1964</v>
      </c>
      <c r="B569" s="468" t="s">
        <v>1965</v>
      </c>
      <c r="C569" s="468" t="s">
        <v>863</v>
      </c>
      <c r="D569" s="468" t="s">
        <v>875</v>
      </c>
      <c r="E569" s="468">
        <v>4400</v>
      </c>
      <c r="F569" s="468">
        <v>193.8</v>
      </c>
    </row>
    <row r="570" spans="1:6">
      <c r="A570" s="468" t="s">
        <v>1990</v>
      </c>
      <c r="B570" s="468" t="s">
        <v>2087</v>
      </c>
      <c r="C570" s="468" t="s">
        <v>863</v>
      </c>
      <c r="D570" s="468" t="s">
        <v>875</v>
      </c>
      <c r="E570" s="468">
        <v>3000</v>
      </c>
      <c r="F570" s="468">
        <v>144</v>
      </c>
    </row>
    <row r="571" spans="1:6">
      <c r="A571" s="468" t="s">
        <v>2086</v>
      </c>
      <c r="B571" s="468" t="s">
        <v>2085</v>
      </c>
      <c r="C571" s="468" t="s">
        <v>863</v>
      </c>
      <c r="D571" s="468" t="s">
        <v>1994</v>
      </c>
      <c r="E571" s="468">
        <v>800</v>
      </c>
      <c r="F571" s="468">
        <v>499.2</v>
      </c>
    </row>
    <row r="572" spans="1:6">
      <c r="A572" s="468" t="s">
        <v>2086</v>
      </c>
      <c r="B572" s="468" t="s">
        <v>2085</v>
      </c>
      <c r="C572" s="468" t="s">
        <v>824</v>
      </c>
      <c r="D572" s="468" t="s">
        <v>1994</v>
      </c>
      <c r="E572" s="468">
        <v>8506902</v>
      </c>
      <c r="F572" s="468">
        <v>662530.05000000005</v>
      </c>
    </row>
    <row r="573" spans="1:6">
      <c r="A573" s="468" t="s">
        <v>1992</v>
      </c>
      <c r="B573" s="468" t="s">
        <v>2084</v>
      </c>
      <c r="C573" s="468" t="s">
        <v>863</v>
      </c>
      <c r="D573" s="468" t="s">
        <v>1994</v>
      </c>
      <c r="E573" s="468">
        <v>4540</v>
      </c>
      <c r="F573" s="468">
        <v>200.14000000000001</v>
      </c>
    </row>
    <row r="574" spans="1:6">
      <c r="A574" s="468" t="s">
        <v>1995</v>
      </c>
      <c r="B574" s="468" t="s">
        <v>1996</v>
      </c>
      <c r="C574" s="468" t="s">
        <v>863</v>
      </c>
      <c r="D574" s="468" t="s">
        <v>1994</v>
      </c>
      <c r="E574" s="468">
        <v>1325</v>
      </c>
      <c r="F574" s="468">
        <v>219.35</v>
      </c>
    </row>
    <row r="575" spans="1:6">
      <c r="A575" s="468" t="s">
        <v>2083</v>
      </c>
      <c r="B575" s="468" t="s">
        <v>2082</v>
      </c>
      <c r="C575" s="468" t="s">
        <v>824</v>
      </c>
      <c r="D575" s="468" t="s">
        <v>1994</v>
      </c>
      <c r="E575" s="468">
        <v>1065630</v>
      </c>
      <c r="F575" s="468">
        <v>65190.14</v>
      </c>
    </row>
    <row r="576" spans="1:6">
      <c r="A576" s="468" t="s">
        <v>1997</v>
      </c>
      <c r="B576" s="468" t="s">
        <v>2081</v>
      </c>
      <c r="C576" s="468" t="s">
        <v>863</v>
      </c>
      <c r="D576" s="468" t="s">
        <v>1994</v>
      </c>
      <c r="E576" s="468">
        <v>525</v>
      </c>
      <c r="F576" s="468">
        <v>209.44</v>
      </c>
    </row>
    <row r="577" spans="1:6">
      <c r="A577" s="468" t="s">
        <v>2001</v>
      </c>
      <c r="B577" s="468" t="s">
        <v>2080</v>
      </c>
      <c r="C577" s="468" t="s">
        <v>863</v>
      </c>
      <c r="D577" s="468" t="s">
        <v>1994</v>
      </c>
      <c r="E577" s="468">
        <v>10800</v>
      </c>
      <c r="F577" s="468">
        <v>1176.75</v>
      </c>
    </row>
    <row r="578" spans="1:6">
      <c r="A578" s="468" t="s">
        <v>2079</v>
      </c>
      <c r="B578" s="468" t="s">
        <v>2078</v>
      </c>
      <c r="C578" s="468" t="s">
        <v>824</v>
      </c>
      <c r="D578" s="468" t="s">
        <v>1994</v>
      </c>
      <c r="E578" s="468">
        <v>4511712</v>
      </c>
      <c r="F578" s="468">
        <v>335346.09000000003</v>
      </c>
    </row>
    <row r="579" spans="1:6">
      <c r="A579" s="468" t="s">
        <v>2003</v>
      </c>
      <c r="B579" s="468" t="s">
        <v>2004</v>
      </c>
      <c r="C579" s="468" t="s">
        <v>863</v>
      </c>
      <c r="D579" s="468" t="s">
        <v>1994</v>
      </c>
      <c r="E579" s="468">
        <v>4000</v>
      </c>
      <c r="F579" s="468">
        <v>340.8</v>
      </c>
    </row>
    <row r="580" spans="1:6">
      <c r="A580" s="468" t="s">
        <v>2005</v>
      </c>
      <c r="B580" s="468" t="s">
        <v>2006</v>
      </c>
      <c r="C580" s="468" t="s">
        <v>824</v>
      </c>
      <c r="D580" s="468" t="s">
        <v>1994</v>
      </c>
      <c r="E580" s="468">
        <v>694378</v>
      </c>
      <c r="F580" s="468">
        <v>42885.73</v>
      </c>
    </row>
    <row r="581" spans="1:6">
      <c r="A581" s="468" t="s">
        <v>2077</v>
      </c>
      <c r="B581" s="468" t="s">
        <v>2076</v>
      </c>
      <c r="C581" s="468" t="s">
        <v>824</v>
      </c>
      <c r="D581" s="468" t="s">
        <v>1994</v>
      </c>
      <c r="E581" s="468">
        <v>3335436</v>
      </c>
      <c r="F581" s="468">
        <v>208577.85</v>
      </c>
    </row>
    <row r="582" spans="1:6">
      <c r="A582" s="468" t="s">
        <v>2011</v>
      </c>
      <c r="B582" s="468" t="s">
        <v>2012</v>
      </c>
      <c r="C582" s="468" t="s">
        <v>969</v>
      </c>
      <c r="D582" s="468" t="s">
        <v>1994</v>
      </c>
      <c r="E582" s="468">
        <v>1440</v>
      </c>
      <c r="F582" s="468">
        <v>75.17</v>
      </c>
    </row>
    <row r="583" spans="1:6">
      <c r="A583" s="468" t="s">
        <v>2015</v>
      </c>
      <c r="B583" s="468" t="s">
        <v>2016</v>
      </c>
      <c r="C583" s="468" t="s">
        <v>863</v>
      </c>
      <c r="D583" s="468" t="s">
        <v>1994</v>
      </c>
      <c r="E583" s="468">
        <v>1615</v>
      </c>
      <c r="F583" s="468">
        <v>249.81</v>
      </c>
    </row>
    <row r="584" spans="1:6">
      <c r="A584" s="468" t="s">
        <v>2018</v>
      </c>
      <c r="B584" s="468" t="s">
        <v>2019</v>
      </c>
      <c r="C584" s="468" t="s">
        <v>969</v>
      </c>
      <c r="D584" s="468" t="s">
        <v>1994</v>
      </c>
      <c r="E584" s="468">
        <v>7440</v>
      </c>
      <c r="F584" s="468">
        <v>559.08000000000004</v>
      </c>
    </row>
    <row r="585" spans="1:6">
      <c r="A585" s="468" t="s">
        <v>2018</v>
      </c>
      <c r="B585" s="468" t="s">
        <v>2019</v>
      </c>
      <c r="C585" s="468" t="s">
        <v>863</v>
      </c>
      <c r="D585" s="468" t="s">
        <v>1994</v>
      </c>
      <c r="E585" s="468">
        <v>196838</v>
      </c>
      <c r="F585" s="468">
        <v>18719.439999999999</v>
      </c>
    </row>
    <row r="586" spans="1:6">
      <c r="A586" s="468" t="s">
        <v>2018</v>
      </c>
      <c r="B586" s="468" t="s">
        <v>2019</v>
      </c>
      <c r="C586" s="468" t="s">
        <v>824</v>
      </c>
      <c r="D586" s="468" t="s">
        <v>1994</v>
      </c>
      <c r="E586" s="468">
        <v>48271283.699999981</v>
      </c>
      <c r="F586" s="468">
        <v>3423869.33</v>
      </c>
    </row>
    <row r="587" spans="1:6">
      <c r="A587" s="468" t="s">
        <v>2018</v>
      </c>
      <c r="B587" s="468" t="s">
        <v>2019</v>
      </c>
      <c r="C587" s="468" t="s">
        <v>856</v>
      </c>
      <c r="D587" s="468" t="s">
        <v>1994</v>
      </c>
      <c r="E587" s="468">
        <v>3000</v>
      </c>
      <c r="F587" s="468">
        <v>243.54</v>
      </c>
    </row>
    <row r="588" spans="1:6">
      <c r="A588" s="468" t="s">
        <v>2024</v>
      </c>
      <c r="B588" s="468" t="s">
        <v>2025</v>
      </c>
      <c r="C588" s="468" t="s">
        <v>863</v>
      </c>
      <c r="D588" s="468" t="s">
        <v>875</v>
      </c>
      <c r="E588" s="468">
        <v>800</v>
      </c>
      <c r="F588" s="468">
        <v>126</v>
      </c>
    </row>
    <row r="589" spans="1:6">
      <c r="A589" s="468" t="s">
        <v>2026</v>
      </c>
      <c r="B589" s="468" t="s">
        <v>2027</v>
      </c>
      <c r="C589" s="468" t="s">
        <v>863</v>
      </c>
      <c r="D589" s="468" t="s">
        <v>875</v>
      </c>
      <c r="E589" s="468">
        <v>120</v>
      </c>
      <c r="F589" s="468">
        <v>24.7</v>
      </c>
    </row>
    <row r="590" spans="1:6">
      <c r="A590" s="468" t="s">
        <v>2032</v>
      </c>
      <c r="B590" s="468" t="s">
        <v>2075</v>
      </c>
      <c r="C590" s="468" t="s">
        <v>863</v>
      </c>
      <c r="D590" s="468" t="s">
        <v>875</v>
      </c>
      <c r="E590" s="468">
        <v>23247</v>
      </c>
      <c r="F590" s="468">
        <v>3565.25</v>
      </c>
    </row>
    <row r="591" spans="1:6">
      <c r="A591" s="468" t="s">
        <v>2035</v>
      </c>
      <c r="B591" s="468" t="s">
        <v>2074</v>
      </c>
      <c r="C591" s="468" t="s">
        <v>863</v>
      </c>
      <c r="D591" s="468" t="s">
        <v>875</v>
      </c>
      <c r="E591" s="468">
        <v>15</v>
      </c>
      <c r="F591" s="468">
        <v>3.15</v>
      </c>
    </row>
    <row r="592" spans="1:6">
      <c r="A592" s="468" t="s">
        <v>2035</v>
      </c>
      <c r="B592" s="468" t="s">
        <v>2074</v>
      </c>
      <c r="C592" s="468" t="s">
        <v>824</v>
      </c>
      <c r="D592" s="468" t="s">
        <v>875</v>
      </c>
      <c r="E592" s="468">
        <v>170</v>
      </c>
      <c r="F592" s="468">
        <v>5.95</v>
      </c>
    </row>
    <row r="593" spans="1:6">
      <c r="A593" s="468" t="s">
        <v>2037</v>
      </c>
      <c r="B593" s="468" t="s">
        <v>2038</v>
      </c>
      <c r="C593" s="468" t="s">
        <v>845</v>
      </c>
      <c r="D593" s="468" t="s">
        <v>875</v>
      </c>
      <c r="E593" s="468">
        <v>5999.16</v>
      </c>
      <c r="F593" s="468">
        <v>2902.73</v>
      </c>
    </row>
    <row r="594" spans="1:6">
      <c r="A594" s="468" t="s">
        <v>2037</v>
      </c>
      <c r="B594" s="468" t="s">
        <v>2038</v>
      </c>
      <c r="C594" s="468" t="s">
        <v>863</v>
      </c>
      <c r="D594" s="468" t="s">
        <v>875</v>
      </c>
      <c r="E594" s="468">
        <v>2590</v>
      </c>
      <c r="F594" s="468">
        <v>614.23</v>
      </c>
    </row>
    <row r="595" spans="1:6">
      <c r="A595" s="468" t="s">
        <v>2037</v>
      </c>
      <c r="B595" s="468" t="s">
        <v>2038</v>
      </c>
      <c r="C595" s="468" t="s">
        <v>824</v>
      </c>
      <c r="D595" s="468" t="s">
        <v>875</v>
      </c>
      <c r="E595" s="468">
        <v>5317</v>
      </c>
      <c r="F595" s="468">
        <v>201</v>
      </c>
    </row>
    <row r="596" spans="1:6">
      <c r="A596" s="468" t="s">
        <v>2041</v>
      </c>
      <c r="B596" s="468" t="s">
        <v>2042</v>
      </c>
      <c r="C596" s="468" t="s">
        <v>845</v>
      </c>
      <c r="D596" s="468" t="s">
        <v>875</v>
      </c>
      <c r="E596" s="468">
        <v>12979.29</v>
      </c>
      <c r="F596" s="468">
        <v>3645.34</v>
      </c>
    </row>
    <row r="597" spans="1:6">
      <c r="A597" s="468" t="s">
        <v>2041</v>
      </c>
      <c r="B597" s="468" t="s">
        <v>2042</v>
      </c>
      <c r="C597" s="468" t="s">
        <v>1013</v>
      </c>
      <c r="D597" s="468" t="s">
        <v>875</v>
      </c>
      <c r="E597" s="468">
        <v>300</v>
      </c>
      <c r="F597" s="468">
        <v>17.87</v>
      </c>
    </row>
    <row r="598" spans="1:6">
      <c r="A598" s="468" t="s">
        <v>2041</v>
      </c>
      <c r="B598" s="468" t="s">
        <v>2042</v>
      </c>
      <c r="C598" s="468" t="s">
        <v>863</v>
      </c>
      <c r="D598" s="468" t="s">
        <v>875</v>
      </c>
      <c r="E598" s="468">
        <v>18388</v>
      </c>
      <c r="F598" s="468">
        <v>2745.44</v>
      </c>
    </row>
    <row r="599" spans="1:6">
      <c r="A599" s="468" t="s">
        <v>2041</v>
      </c>
      <c r="B599" s="468" t="s">
        <v>2042</v>
      </c>
      <c r="C599" s="468" t="s">
        <v>824</v>
      </c>
      <c r="D599" s="468" t="s">
        <v>875</v>
      </c>
      <c r="E599" s="468">
        <v>34040</v>
      </c>
      <c r="F599" s="468">
        <v>26507.22</v>
      </c>
    </row>
    <row r="600" spans="1:6">
      <c r="A600" s="468" t="s">
        <v>2041</v>
      </c>
      <c r="B600" s="468" t="s">
        <v>2042</v>
      </c>
      <c r="C600" s="468" t="s">
        <v>1391</v>
      </c>
      <c r="D600" s="468" t="s">
        <v>875</v>
      </c>
      <c r="E600" s="468">
        <v>2560</v>
      </c>
      <c r="F600" s="468">
        <v>161.78</v>
      </c>
    </row>
    <row r="601" spans="1:6">
      <c r="A601" s="468" t="s">
        <v>2041</v>
      </c>
      <c r="B601" s="468" t="s">
        <v>2042</v>
      </c>
      <c r="C601" s="468" t="s">
        <v>852</v>
      </c>
      <c r="D601" s="468" t="s">
        <v>875</v>
      </c>
      <c r="E601" s="468">
        <v>58535</v>
      </c>
      <c r="F601" s="468">
        <v>22785.170000000002</v>
      </c>
    </row>
    <row r="602" spans="1:6">
      <c r="A602" s="468" t="s">
        <v>2041</v>
      </c>
      <c r="B602" s="468" t="s">
        <v>2042</v>
      </c>
      <c r="C602" s="468" t="s">
        <v>856</v>
      </c>
      <c r="D602" s="468" t="s">
        <v>875</v>
      </c>
      <c r="E602" s="468">
        <v>5760</v>
      </c>
      <c r="F602" s="468">
        <v>2356.5100000000002</v>
      </c>
    </row>
    <row r="603" spans="1:6">
      <c r="A603" s="468" t="s">
        <v>2044</v>
      </c>
      <c r="B603" s="468" t="s">
        <v>2073</v>
      </c>
      <c r="C603" s="468" t="s">
        <v>863</v>
      </c>
      <c r="D603" s="468" t="s">
        <v>875</v>
      </c>
      <c r="E603" s="468">
        <v>282</v>
      </c>
      <c r="F603" s="468">
        <v>14.48</v>
      </c>
    </row>
    <row r="604" spans="1:6">
      <c r="A604" s="468" t="s">
        <v>2046</v>
      </c>
      <c r="B604" s="468" t="s">
        <v>2047</v>
      </c>
      <c r="C604" s="468" t="s">
        <v>824</v>
      </c>
      <c r="D604" s="468" t="s">
        <v>875</v>
      </c>
      <c r="E604" s="468">
        <v>3655</v>
      </c>
      <c r="F604" s="468">
        <v>233.82</v>
      </c>
    </row>
    <row r="605" spans="1:6">
      <c r="A605" s="468" t="s">
        <v>2050</v>
      </c>
      <c r="B605" s="468" t="s">
        <v>2051</v>
      </c>
      <c r="C605" s="468" t="s">
        <v>1016</v>
      </c>
      <c r="D605" s="468" t="s">
        <v>875</v>
      </c>
      <c r="E605" s="468">
        <v>1796</v>
      </c>
      <c r="F605" s="468">
        <v>1767.45</v>
      </c>
    </row>
    <row r="606" spans="1:6">
      <c r="A606" s="468" t="s">
        <v>2052</v>
      </c>
      <c r="B606" s="468" t="s">
        <v>2053</v>
      </c>
      <c r="C606" s="468" t="s">
        <v>845</v>
      </c>
      <c r="D606" s="468" t="s">
        <v>875</v>
      </c>
      <c r="E606" s="468">
        <v>871.5</v>
      </c>
      <c r="F606" s="468">
        <v>188.72</v>
      </c>
    </row>
    <row r="607" spans="1:6">
      <c r="A607" s="468" t="s">
        <v>2052</v>
      </c>
      <c r="B607" s="468" t="s">
        <v>2053</v>
      </c>
      <c r="C607" s="468" t="s">
        <v>2017</v>
      </c>
      <c r="D607" s="468" t="s">
        <v>875</v>
      </c>
      <c r="E607" s="468">
        <v>23562</v>
      </c>
      <c r="F607" s="468">
        <v>9710.4</v>
      </c>
    </row>
    <row r="608" spans="1:6">
      <c r="A608" s="468" t="s">
        <v>2052</v>
      </c>
      <c r="B608" s="468" t="s">
        <v>2053</v>
      </c>
      <c r="C608" s="468" t="s">
        <v>824</v>
      </c>
      <c r="D608" s="468" t="s">
        <v>875</v>
      </c>
      <c r="E608" s="468">
        <v>146448.19999999998</v>
      </c>
      <c r="F608" s="468">
        <v>16996.84</v>
      </c>
    </row>
    <row r="609" spans="1:6">
      <c r="A609" s="468" t="s">
        <v>2052</v>
      </c>
      <c r="B609" s="468" t="s">
        <v>2053</v>
      </c>
      <c r="C609" s="468" t="s">
        <v>856</v>
      </c>
      <c r="D609" s="468" t="s">
        <v>875</v>
      </c>
      <c r="E609" s="468">
        <v>66700.479999999996</v>
      </c>
      <c r="F609" s="468">
        <v>14462.220000000001</v>
      </c>
    </row>
    <row r="610" spans="1:6">
      <c r="A610" s="468" t="s">
        <v>2054</v>
      </c>
      <c r="B610" s="468" t="s">
        <v>2055</v>
      </c>
      <c r="C610" s="468" t="s">
        <v>856</v>
      </c>
      <c r="D610" s="468" t="s">
        <v>875</v>
      </c>
      <c r="E610" s="468">
        <v>750</v>
      </c>
      <c r="F610" s="468">
        <v>1001.9200000000001</v>
      </c>
    </row>
    <row r="611" spans="1:6">
      <c r="A611" s="468" t="s">
        <v>2058</v>
      </c>
      <c r="B611" s="468" t="s">
        <v>2072</v>
      </c>
      <c r="C611" s="468" t="s">
        <v>1014</v>
      </c>
      <c r="D611" s="468" t="s">
        <v>875</v>
      </c>
      <c r="E611" s="468">
        <v>32200</v>
      </c>
      <c r="F611" s="468">
        <v>6095.28</v>
      </c>
    </row>
    <row r="612" spans="1:6">
      <c r="A612" s="468" t="s">
        <v>2060</v>
      </c>
      <c r="B612" s="468" t="s">
        <v>2071</v>
      </c>
      <c r="C612" s="468" t="s">
        <v>1013</v>
      </c>
      <c r="D612" s="468" t="s">
        <v>875</v>
      </c>
      <c r="E612" s="468">
        <v>480</v>
      </c>
      <c r="F612" s="468">
        <v>227.48000000000002</v>
      </c>
    </row>
    <row r="613" spans="1:6">
      <c r="A613" s="468" t="s">
        <v>2060</v>
      </c>
      <c r="B613" s="468" t="s">
        <v>2071</v>
      </c>
      <c r="C613" s="468" t="s">
        <v>863</v>
      </c>
      <c r="D613" s="468" t="s">
        <v>875</v>
      </c>
      <c r="E613" s="468">
        <v>1200</v>
      </c>
      <c r="F613" s="468">
        <v>195.6</v>
      </c>
    </row>
    <row r="614" spans="1:6">
      <c r="A614" s="468" t="s">
        <v>2062</v>
      </c>
      <c r="B614" s="468" t="s">
        <v>2070</v>
      </c>
      <c r="C614" s="468" t="s">
        <v>863</v>
      </c>
      <c r="D614" s="468" t="s">
        <v>875</v>
      </c>
      <c r="E614" s="468">
        <v>260</v>
      </c>
      <c r="F614" s="468">
        <v>80.680000000000007</v>
      </c>
    </row>
    <row r="615" spans="1:6">
      <c r="A615" s="468" t="s">
        <v>2066</v>
      </c>
      <c r="B615" s="468" t="s">
        <v>2067</v>
      </c>
      <c r="C615" s="468" t="s">
        <v>845</v>
      </c>
      <c r="D615" s="468" t="s">
        <v>875</v>
      </c>
      <c r="E615" s="468">
        <v>388.02</v>
      </c>
      <c r="F615" s="468">
        <v>276.82</v>
      </c>
    </row>
    <row r="616" spans="1:6">
      <c r="A616" s="468" t="s">
        <v>2066</v>
      </c>
      <c r="B616" s="468" t="s">
        <v>2067</v>
      </c>
      <c r="C616" s="468" t="s">
        <v>969</v>
      </c>
      <c r="D616" s="468" t="s">
        <v>875</v>
      </c>
      <c r="E616" s="468">
        <v>81864</v>
      </c>
      <c r="F616" s="468">
        <v>17570.27</v>
      </c>
    </row>
    <row r="617" spans="1:6">
      <c r="A617" s="468" t="s">
        <v>2066</v>
      </c>
      <c r="B617" s="468" t="s">
        <v>2067</v>
      </c>
      <c r="C617" s="468" t="s">
        <v>863</v>
      </c>
      <c r="D617" s="468" t="s">
        <v>875</v>
      </c>
      <c r="E617" s="468">
        <v>39325</v>
      </c>
      <c r="F617" s="468">
        <v>12876.52</v>
      </c>
    </row>
    <row r="618" spans="1:6">
      <c r="A618" s="468" t="s">
        <v>2066</v>
      </c>
      <c r="B618" s="468" t="s">
        <v>2067</v>
      </c>
      <c r="C618" s="468" t="s">
        <v>851</v>
      </c>
      <c r="D618" s="468" t="s">
        <v>875</v>
      </c>
      <c r="E618" s="468">
        <v>25</v>
      </c>
      <c r="F618" s="468">
        <v>60.550000000000004</v>
      </c>
    </row>
    <row r="619" spans="1:6">
      <c r="A619" s="468" t="s">
        <v>2066</v>
      </c>
      <c r="B619" s="468" t="s">
        <v>2067</v>
      </c>
      <c r="C619" s="468" t="s">
        <v>824</v>
      </c>
      <c r="D619" s="468" t="s">
        <v>875</v>
      </c>
      <c r="E619" s="468">
        <v>27538</v>
      </c>
      <c r="F619" s="468">
        <v>1129.78</v>
      </c>
    </row>
    <row r="620" spans="1:6">
      <c r="A620" s="468" t="s">
        <v>213</v>
      </c>
      <c r="B620" s="468" t="s">
        <v>2068</v>
      </c>
      <c r="C620" s="468" t="s">
        <v>2068</v>
      </c>
      <c r="D620" s="468" t="s">
        <v>2068</v>
      </c>
      <c r="E620" s="468"/>
      <c r="F620" s="468">
        <f>SUM(F3:F619)</f>
        <v>19904826.610000025</v>
      </c>
    </row>
    <row r="622" spans="1:6">
      <c r="A622" s="798" t="s">
        <v>2217</v>
      </c>
    </row>
  </sheetData>
  <mergeCells count="1">
    <mergeCell ref="A1:F1"/>
  </mergeCells>
  <conditionalFormatting sqref="A1:A1048576 B2:F1048576">
    <cfRule type="expression" dxfId="3" priority="2">
      <formula>$A1="Total"</formula>
    </cfRule>
  </conditionalFormatting>
  <conditionalFormatting sqref="E2:F1048576">
    <cfRule type="cellIs" dxfId="2" priority="1" operator="greaterThanOrEqual">
      <formula>0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P14"/>
  <sheetViews>
    <sheetView workbookViewId="0">
      <selection activeCell="J18" sqref="J18"/>
    </sheetView>
  </sheetViews>
  <sheetFormatPr defaultRowHeight="15"/>
  <cols>
    <col min="1" max="1" width="8.88671875" style="41"/>
    <col min="2" max="16" width="9" style="41" bestFit="1" customWidth="1"/>
    <col min="17" max="16384" width="8.88671875" style="40"/>
  </cols>
  <sheetData>
    <row r="1" spans="1:16" s="31" customFormat="1" ht="24.75" customHeight="1" thickBot="1">
      <c r="A1" s="854" t="s">
        <v>131</v>
      </c>
      <c r="B1" s="854"/>
      <c r="C1" s="854"/>
      <c r="D1" s="854"/>
      <c r="E1" s="854"/>
      <c r="F1" s="854"/>
      <c r="G1" s="854"/>
      <c r="H1" s="854"/>
      <c r="I1" s="854"/>
      <c r="J1" s="854"/>
      <c r="K1" s="854"/>
      <c r="L1" s="854"/>
      <c r="M1" s="854"/>
      <c r="N1" s="854"/>
      <c r="O1" s="854"/>
      <c r="P1" s="854"/>
    </row>
    <row r="2" spans="1:16" s="33" customFormat="1" ht="20.100000000000001" customHeight="1" thickTop="1" thickBot="1">
      <c r="A2" s="32" t="s">
        <v>82</v>
      </c>
      <c r="B2" s="855" t="s">
        <v>132</v>
      </c>
      <c r="C2" s="855"/>
      <c r="D2" s="855"/>
      <c r="E2" s="855" t="s">
        <v>133</v>
      </c>
      <c r="F2" s="855"/>
      <c r="G2" s="855"/>
      <c r="H2" s="855" t="s">
        <v>134</v>
      </c>
      <c r="I2" s="855"/>
      <c r="J2" s="855"/>
      <c r="K2" s="855" t="s">
        <v>135</v>
      </c>
      <c r="L2" s="855"/>
      <c r="M2" s="855"/>
      <c r="N2" s="855" t="s">
        <v>136</v>
      </c>
      <c r="O2" s="855"/>
      <c r="P2" s="855"/>
    </row>
    <row r="3" spans="1:16" s="33" customFormat="1" ht="20.100000000000001" customHeight="1" thickTop="1">
      <c r="A3" s="34" t="s">
        <v>137</v>
      </c>
      <c r="B3" s="35" t="s">
        <v>89</v>
      </c>
      <c r="C3" s="35" t="s">
        <v>90</v>
      </c>
      <c r="D3" s="35" t="s">
        <v>91</v>
      </c>
      <c r="E3" s="35" t="s">
        <v>89</v>
      </c>
      <c r="F3" s="35" t="s">
        <v>90</v>
      </c>
      <c r="G3" s="35" t="s">
        <v>91</v>
      </c>
      <c r="H3" s="35" t="s">
        <v>89</v>
      </c>
      <c r="I3" s="35" t="s">
        <v>90</v>
      </c>
      <c r="J3" s="35" t="s">
        <v>91</v>
      </c>
      <c r="K3" s="35" t="s">
        <v>89</v>
      </c>
      <c r="L3" s="35" t="s">
        <v>90</v>
      </c>
      <c r="M3" s="35" t="s">
        <v>91</v>
      </c>
      <c r="N3" s="35" t="s">
        <v>89</v>
      </c>
      <c r="O3" s="35" t="s">
        <v>90</v>
      </c>
      <c r="P3" s="35" t="s">
        <v>91</v>
      </c>
    </row>
    <row r="4" spans="1:16" s="36" customFormat="1" ht="24.95" customHeight="1">
      <c r="A4" s="47" t="s">
        <v>92</v>
      </c>
      <c r="B4" s="48">
        <v>181361</v>
      </c>
      <c r="C4" s="48">
        <v>135494</v>
      </c>
      <c r="D4" s="48">
        <v>747</v>
      </c>
      <c r="E4" s="48">
        <v>181900</v>
      </c>
      <c r="F4" s="48">
        <v>2424048</v>
      </c>
      <c r="G4" s="48">
        <v>13326</v>
      </c>
      <c r="H4" s="48">
        <v>58101</v>
      </c>
      <c r="I4" s="48">
        <v>2354412</v>
      </c>
      <c r="J4" s="48">
        <v>40523</v>
      </c>
      <c r="K4" s="49">
        <v>11678</v>
      </c>
      <c r="L4" s="49">
        <v>17658</v>
      </c>
      <c r="M4" s="49">
        <f>L4/K4*1000</f>
        <v>1512.0739852714507</v>
      </c>
      <c r="N4" s="49">
        <v>100</v>
      </c>
      <c r="O4" s="49">
        <v>59</v>
      </c>
      <c r="P4" s="49">
        <f t="shared" ref="P4:P7" si="0">O4/N4*1000</f>
        <v>590</v>
      </c>
    </row>
    <row r="5" spans="1:16" s="36" customFormat="1" ht="24.95" customHeight="1">
      <c r="A5" s="50" t="s">
        <v>93</v>
      </c>
      <c r="B5" s="51">
        <v>198539.53</v>
      </c>
      <c r="C5" s="51">
        <v>155049.622</v>
      </c>
      <c r="D5" s="51">
        <v>781</v>
      </c>
      <c r="E5" s="51">
        <v>185342</v>
      </c>
      <c r="F5" s="51">
        <v>2517696.0099999998</v>
      </c>
      <c r="G5" s="51">
        <v>13584.05547582307</v>
      </c>
      <c r="H5" s="51">
        <v>58310.180500000002</v>
      </c>
      <c r="I5" s="51">
        <v>2495098.1162999999</v>
      </c>
      <c r="J5" s="51">
        <v>42790.094198044884</v>
      </c>
      <c r="K5" s="51">
        <v>10513</v>
      </c>
      <c r="L5" s="51">
        <v>12958.75</v>
      </c>
      <c r="M5" s="51">
        <v>1232.6405402834587</v>
      </c>
      <c r="N5" s="51">
        <v>121</v>
      </c>
      <c r="O5" s="51">
        <v>109</v>
      </c>
      <c r="P5" s="51">
        <f t="shared" si="0"/>
        <v>900.82644628099172</v>
      </c>
    </row>
    <row r="6" spans="1:16" s="36" customFormat="1" ht="24.95" customHeight="1">
      <c r="A6" s="50" t="s">
        <v>94</v>
      </c>
      <c r="B6" s="51">
        <v>213706</v>
      </c>
      <c r="C6" s="51">
        <v>176186</v>
      </c>
      <c r="D6" s="51">
        <v>824.43169588125738</v>
      </c>
      <c r="E6" s="51">
        <v>182600</v>
      </c>
      <c r="F6" s="51">
        <v>2508044</v>
      </c>
      <c r="G6" s="51">
        <f>F6/E6*1000</f>
        <v>13735.180722891566</v>
      </c>
      <c r="H6" s="51">
        <v>62997.796399999999</v>
      </c>
      <c r="I6" s="51">
        <v>2718225.682</v>
      </c>
      <c r="J6" s="51">
        <v>43147.948616183661</v>
      </c>
      <c r="K6" s="51">
        <v>10559</v>
      </c>
      <c r="L6" s="51">
        <v>14418</v>
      </c>
      <c r="M6" s="51">
        <f>L6/K6*1000</f>
        <v>1365.4702149824793</v>
      </c>
      <c r="N6" s="51">
        <v>135</v>
      </c>
      <c r="O6" s="51">
        <v>135</v>
      </c>
      <c r="P6" s="51">
        <f t="shared" si="0"/>
        <v>1000</v>
      </c>
    </row>
    <row r="7" spans="1:16" s="36" customFormat="1" ht="24.95" customHeight="1">
      <c r="A7" s="50" t="s">
        <v>95</v>
      </c>
      <c r="B7" s="51">
        <v>214834.8</v>
      </c>
      <c r="C7" s="51">
        <v>179145.07</v>
      </c>
      <c r="D7" s="51">
        <v>833.87360893114158</v>
      </c>
      <c r="E7" s="51">
        <v>190250</v>
      </c>
      <c r="F7" s="51">
        <v>2584301</v>
      </c>
      <c r="G7" s="51">
        <v>13583.710906701708</v>
      </c>
      <c r="H7" s="51">
        <v>64472</v>
      </c>
      <c r="I7" s="51">
        <v>2930047</v>
      </c>
      <c r="J7" s="51">
        <v>45446.814120858668</v>
      </c>
      <c r="K7" s="51">
        <v>10540</v>
      </c>
      <c r="L7" s="51">
        <v>14424</v>
      </c>
      <c r="M7" s="51">
        <f>L7/K7*1000</f>
        <v>1368.5009487666034</v>
      </c>
      <c r="N7" s="51">
        <v>135</v>
      </c>
      <c r="O7" s="51">
        <v>133</v>
      </c>
      <c r="P7" s="51">
        <f t="shared" si="0"/>
        <v>985.18518518518522</v>
      </c>
    </row>
    <row r="8" spans="1:16" s="36" customFormat="1" ht="24.95" customHeight="1">
      <c r="A8" s="50" t="s">
        <v>96</v>
      </c>
      <c r="B8" s="51">
        <v>215600</v>
      </c>
      <c r="C8" s="51">
        <v>179000</v>
      </c>
      <c r="D8" s="51">
        <v>830</v>
      </c>
      <c r="E8" s="51">
        <v>197234</v>
      </c>
      <c r="F8" s="51">
        <v>2690420.85</v>
      </c>
      <c r="G8" s="51">
        <v>13640.755904154457</v>
      </c>
      <c r="H8" s="51">
        <v>64483</v>
      </c>
      <c r="I8" s="51">
        <v>2930000</v>
      </c>
      <c r="J8" s="51">
        <v>45438</v>
      </c>
      <c r="K8" s="51">
        <v>11300</v>
      </c>
      <c r="L8" s="51">
        <v>15500</v>
      </c>
      <c r="M8" s="51">
        <v>1371</v>
      </c>
      <c r="N8" s="51">
        <v>175</v>
      </c>
      <c r="O8" s="51">
        <v>150</v>
      </c>
      <c r="P8" s="51">
        <f>O8/N8*1000</f>
        <v>857.14285714285711</v>
      </c>
    </row>
    <row r="9" spans="1:16" s="36" customFormat="1" ht="24.95" customHeight="1">
      <c r="A9" s="50" t="s">
        <v>97</v>
      </c>
      <c r="B9" s="52">
        <v>207457</v>
      </c>
      <c r="C9" s="52">
        <v>181535</v>
      </c>
      <c r="D9" s="52">
        <f>1000*C9/B9</f>
        <v>875.04880529459115</v>
      </c>
      <c r="E9" s="52">
        <v>205725</v>
      </c>
      <c r="F9" s="52">
        <v>2817512</v>
      </c>
      <c r="G9" s="52">
        <f>1000*F9/E9</f>
        <v>13695.525580264917</v>
      </c>
      <c r="H9" s="52">
        <v>76863</v>
      </c>
      <c r="I9" s="52">
        <v>3315939</v>
      </c>
      <c r="J9" s="51">
        <f>1000*I9/H9</f>
        <v>43140.900042933528</v>
      </c>
      <c r="K9" s="51">
        <v>8787</v>
      </c>
      <c r="L9" s="51">
        <v>12659</v>
      </c>
      <c r="M9" s="51">
        <f>1000*L9/K9</f>
        <v>1440.6509616478888</v>
      </c>
      <c r="N9" s="51">
        <v>130</v>
      </c>
      <c r="O9" s="51">
        <v>132</v>
      </c>
      <c r="P9" s="51">
        <f>O9/N9*1000</f>
        <v>1015.3846153846154</v>
      </c>
    </row>
    <row r="10" spans="1:16" s="36" customFormat="1" ht="24.95" customHeight="1">
      <c r="A10" s="50" t="s">
        <v>98</v>
      </c>
      <c r="B10" s="52">
        <v>233041</v>
      </c>
      <c r="C10" s="52">
        <v>209612</v>
      </c>
      <c r="D10" s="52">
        <f t="shared" ref="D10" si="1">1000*C10/B10</f>
        <v>899.46404280791796</v>
      </c>
      <c r="E10" s="52">
        <v>197037</v>
      </c>
      <c r="F10" s="52">
        <v>2586287</v>
      </c>
      <c r="G10" s="52">
        <f t="shared" ref="G10" si="2">1000*F10/E10</f>
        <v>13125.895136446454</v>
      </c>
      <c r="H10" s="52">
        <v>66600</v>
      </c>
      <c r="I10" s="52">
        <v>3063000</v>
      </c>
      <c r="J10" s="51">
        <f t="shared" ref="J10" si="3">1000*I10/H10</f>
        <v>45990.990990990991</v>
      </c>
      <c r="K10" s="51">
        <v>11400</v>
      </c>
      <c r="L10" s="51">
        <v>16530</v>
      </c>
      <c r="M10" s="51">
        <f>1000*L10/K10</f>
        <v>1450</v>
      </c>
      <c r="N10" s="51">
        <v>123</v>
      </c>
      <c r="O10" s="51">
        <v>137</v>
      </c>
      <c r="P10" s="51">
        <f>O10/N10*1000</f>
        <v>1113.821138211382</v>
      </c>
    </row>
    <row r="11" spans="1:16" s="36" customFormat="1" ht="24.95" customHeight="1">
      <c r="A11" s="50" t="s">
        <v>99</v>
      </c>
      <c r="B11" s="52">
        <v>217867</v>
      </c>
      <c r="C11" s="52">
        <v>208291</v>
      </c>
      <c r="D11" s="52">
        <v>956.04657887610335</v>
      </c>
      <c r="E11" s="52">
        <v>199970.97</v>
      </c>
      <c r="F11" s="52">
        <v>2805581.7639999995</v>
      </c>
      <c r="G11" s="52">
        <v>14029.945266555438</v>
      </c>
      <c r="H11" s="52">
        <v>80931</v>
      </c>
      <c r="I11" s="52">
        <v>4346753.8588235294</v>
      </c>
      <c r="J11" s="51">
        <v>53709.380321799181</v>
      </c>
      <c r="K11" s="51">
        <v>8011</v>
      </c>
      <c r="L11" s="51">
        <v>11633</v>
      </c>
      <c r="M11" s="51">
        <v>1452.1283235551118</v>
      </c>
      <c r="N11" s="51">
        <v>125</v>
      </c>
      <c r="O11" s="51">
        <v>129</v>
      </c>
      <c r="P11" s="51">
        <v>1032</v>
      </c>
    </row>
    <row r="12" spans="1:16" s="36" customFormat="1" ht="24.95" customHeight="1">
      <c r="A12" s="50" t="s">
        <v>100</v>
      </c>
      <c r="B12" s="52">
        <v>207977.76</v>
      </c>
      <c r="C12" s="52">
        <v>214451.47000000003</v>
      </c>
      <c r="D12" s="52">
        <v>1031.1269339567848</v>
      </c>
      <c r="E12" s="52">
        <v>185879.27</v>
      </c>
      <c r="F12" s="52">
        <v>2591685.7100000004</v>
      </c>
      <c r="G12" s="52">
        <v>13942.84424508446</v>
      </c>
      <c r="H12" s="52">
        <v>70807</v>
      </c>
      <c r="I12" s="52">
        <v>3219560</v>
      </c>
      <c r="J12" s="51">
        <v>45470</v>
      </c>
      <c r="K12" s="51">
        <v>7477</v>
      </c>
      <c r="L12" s="51">
        <v>11018</v>
      </c>
      <c r="M12" s="51">
        <v>1473.5856626989435</v>
      </c>
      <c r="N12" s="51">
        <v>142.5</v>
      </c>
      <c r="O12" s="51">
        <v>126.85</v>
      </c>
      <c r="P12" s="51">
        <v>890.17543859649118</v>
      </c>
    </row>
    <row r="13" spans="1:16" s="37" customFormat="1" ht="24.95" customHeight="1" thickBot="1">
      <c r="A13" s="53" t="s">
        <v>116</v>
      </c>
      <c r="B13" s="54">
        <v>224595.44640000002</v>
      </c>
      <c r="C13" s="54">
        <v>245866.95759999997</v>
      </c>
      <c r="D13" s="54">
        <v>1094.7103404853356</v>
      </c>
      <c r="E13" s="54">
        <v>195173.40000000002</v>
      </c>
      <c r="F13" s="54">
        <v>2881828.8258999996</v>
      </c>
      <c r="G13" s="54">
        <v>14765.479444944851</v>
      </c>
      <c r="H13" s="54">
        <v>78609.3</v>
      </c>
      <c r="I13" s="54">
        <v>3679507.5533228749</v>
      </c>
      <c r="J13" s="54">
        <v>46807.53490137776</v>
      </c>
      <c r="K13" s="54">
        <v>7606.65</v>
      </c>
      <c r="L13" s="54">
        <v>11159.04</v>
      </c>
      <c r="M13" s="54">
        <v>1467.0111021277437</v>
      </c>
      <c r="N13" s="54">
        <v>120</v>
      </c>
      <c r="O13" s="54">
        <v>125</v>
      </c>
      <c r="P13" s="54">
        <v>1041.6666666666667</v>
      </c>
    </row>
    <row r="14" spans="1:16" ht="15.75" thickTop="1">
      <c r="A14" s="38"/>
      <c r="B14" s="39"/>
      <c r="C14" s="39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</row>
  </sheetData>
  <mergeCells count="6">
    <mergeCell ref="A1:P1"/>
    <mergeCell ref="B2:D2"/>
    <mergeCell ref="E2:G2"/>
    <mergeCell ref="H2:J2"/>
    <mergeCell ref="K2:M2"/>
    <mergeCell ref="N2:P2"/>
  </mergeCells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>
  <dimension ref="A1:F1967"/>
  <sheetViews>
    <sheetView zoomScale="110" zoomScaleNormal="110" workbookViewId="0">
      <pane ySplit="2" topLeftCell="A1786" activePane="bottomLeft" state="frozen"/>
      <selection pane="bottomLeft" activeCell="E1788" sqref="E1788"/>
    </sheetView>
  </sheetViews>
  <sheetFormatPr defaultRowHeight="14.25"/>
  <cols>
    <col min="1" max="1" width="7.6640625" style="797" customWidth="1"/>
    <col min="2" max="2" width="41.5546875" style="798" customWidth="1"/>
    <col min="3" max="3" width="16.44140625" style="799" customWidth="1"/>
    <col min="4" max="4" width="5" style="799" customWidth="1"/>
    <col min="5" max="5" width="12.88671875" style="800" bestFit="1" customWidth="1"/>
    <col min="6" max="6" width="13.6640625" style="800" bestFit="1" customWidth="1"/>
    <col min="7" max="16384" width="8.88671875" style="796"/>
  </cols>
  <sheetData>
    <row r="1" spans="1:6" s="786" customFormat="1" ht="19.5" customHeight="1" thickBot="1">
      <c r="A1" s="953" t="s">
        <v>816</v>
      </c>
      <c r="B1" s="953"/>
      <c r="C1" s="953"/>
      <c r="D1" s="953"/>
      <c r="E1" s="953"/>
      <c r="F1" s="953"/>
    </row>
    <row r="2" spans="1:6" s="790" customFormat="1" ht="15.75" thickBot="1">
      <c r="A2" s="787" t="s">
        <v>817</v>
      </c>
      <c r="B2" s="788" t="s">
        <v>742</v>
      </c>
      <c r="C2" s="788" t="s">
        <v>818</v>
      </c>
      <c r="D2" s="788" t="s">
        <v>819</v>
      </c>
      <c r="E2" s="789" t="s">
        <v>820</v>
      </c>
      <c r="F2" s="789" t="s">
        <v>821</v>
      </c>
    </row>
    <row r="3" spans="1:6" s="794" customFormat="1" ht="12.75">
      <c r="A3" s="791" t="s">
        <v>822</v>
      </c>
      <c r="B3" s="792" t="s">
        <v>823</v>
      </c>
      <c r="C3" s="793" t="s">
        <v>824</v>
      </c>
      <c r="D3" s="793" t="s">
        <v>825</v>
      </c>
      <c r="E3" s="468">
        <v>2</v>
      </c>
      <c r="F3" s="468">
        <v>35.869999999999997</v>
      </c>
    </row>
    <row r="4" spans="1:6" s="794" customFormat="1" ht="12.75">
      <c r="A4" s="791" t="s">
        <v>826</v>
      </c>
      <c r="B4" s="792" t="s">
        <v>827</v>
      </c>
      <c r="C4" s="793" t="s">
        <v>824</v>
      </c>
      <c r="D4" s="793" t="s">
        <v>825</v>
      </c>
      <c r="E4" s="468">
        <v>382</v>
      </c>
      <c r="F4" s="468">
        <v>6755.15</v>
      </c>
    </row>
    <row r="5" spans="1:6" s="795" customFormat="1" ht="12.75">
      <c r="A5" s="791" t="s">
        <v>828</v>
      </c>
      <c r="B5" s="792" t="s">
        <v>829</v>
      </c>
      <c r="C5" s="793" t="s">
        <v>830</v>
      </c>
      <c r="D5" s="793" t="s">
        <v>825</v>
      </c>
      <c r="E5" s="468">
        <v>2</v>
      </c>
      <c r="F5" s="468">
        <v>72.69</v>
      </c>
    </row>
    <row r="6" spans="1:6">
      <c r="A6" s="468" t="s">
        <v>831</v>
      </c>
      <c r="B6" s="468" t="s">
        <v>832</v>
      </c>
      <c r="C6" s="468" t="s">
        <v>824</v>
      </c>
      <c r="D6" s="468" t="s">
        <v>825</v>
      </c>
      <c r="E6" s="468">
        <v>113</v>
      </c>
      <c r="F6" s="468">
        <v>1621.49</v>
      </c>
    </row>
    <row r="7" spans="1:6">
      <c r="A7" s="468" t="s">
        <v>833</v>
      </c>
      <c r="B7" s="468" t="s">
        <v>834</v>
      </c>
      <c r="C7" s="468" t="s">
        <v>824</v>
      </c>
      <c r="D7" s="468" t="s">
        <v>825</v>
      </c>
      <c r="E7" s="468">
        <v>1162</v>
      </c>
      <c r="F7" s="468">
        <v>5890.4699999999993</v>
      </c>
    </row>
    <row r="8" spans="1:6">
      <c r="A8" s="468" t="s">
        <v>835</v>
      </c>
      <c r="B8" s="468" t="s">
        <v>836</v>
      </c>
      <c r="C8" s="468" t="s">
        <v>824</v>
      </c>
      <c r="D8" s="468" t="s">
        <v>825</v>
      </c>
      <c r="E8" s="468">
        <v>702</v>
      </c>
      <c r="F8" s="468">
        <v>2350.38</v>
      </c>
    </row>
    <row r="9" spans="1:6">
      <c r="A9" s="468" t="s">
        <v>837</v>
      </c>
      <c r="B9" s="468" t="s">
        <v>838</v>
      </c>
      <c r="C9" s="468" t="s">
        <v>824</v>
      </c>
      <c r="D9" s="468" t="s">
        <v>825</v>
      </c>
      <c r="E9" s="468">
        <v>221</v>
      </c>
      <c r="F9" s="468">
        <v>667.86</v>
      </c>
    </row>
    <row r="10" spans="1:6">
      <c r="A10" s="468" t="s">
        <v>839</v>
      </c>
      <c r="B10" s="468" t="s">
        <v>840</v>
      </c>
      <c r="C10" s="468" t="s">
        <v>824</v>
      </c>
      <c r="D10" s="468" t="s">
        <v>825</v>
      </c>
      <c r="E10" s="468">
        <v>593</v>
      </c>
      <c r="F10" s="468">
        <v>942.10000000000014</v>
      </c>
    </row>
    <row r="11" spans="1:6">
      <c r="A11" s="468" t="s">
        <v>841</v>
      </c>
      <c r="B11" s="468" t="s">
        <v>842</v>
      </c>
      <c r="C11" s="468" t="s">
        <v>824</v>
      </c>
      <c r="D11" s="468" t="s">
        <v>825</v>
      </c>
      <c r="E11" s="468">
        <v>3</v>
      </c>
      <c r="F11" s="468">
        <v>7.67</v>
      </c>
    </row>
    <row r="12" spans="1:6">
      <c r="A12" s="468" t="s">
        <v>843</v>
      </c>
      <c r="B12" s="468" t="s">
        <v>844</v>
      </c>
      <c r="C12" s="468" t="s">
        <v>845</v>
      </c>
      <c r="D12" s="468" t="s">
        <v>825</v>
      </c>
      <c r="E12" s="468">
        <v>30</v>
      </c>
      <c r="F12" s="468">
        <v>3735.7400000000002</v>
      </c>
    </row>
    <row r="13" spans="1:6">
      <c r="A13" s="468" t="s">
        <v>843</v>
      </c>
      <c r="B13" s="468" t="s">
        <v>844</v>
      </c>
      <c r="C13" s="468" t="s">
        <v>824</v>
      </c>
      <c r="D13" s="468" t="s">
        <v>825</v>
      </c>
      <c r="E13" s="468">
        <v>445206</v>
      </c>
      <c r="F13" s="468">
        <v>3288391.96</v>
      </c>
    </row>
    <row r="14" spans="1:6">
      <c r="A14" s="468" t="s">
        <v>846</v>
      </c>
      <c r="B14" s="468" t="s">
        <v>847</v>
      </c>
      <c r="C14" s="468" t="s">
        <v>845</v>
      </c>
      <c r="D14" s="468" t="s">
        <v>825</v>
      </c>
      <c r="E14" s="468">
        <v>7040</v>
      </c>
      <c r="F14" s="468">
        <v>6623.91</v>
      </c>
    </row>
    <row r="15" spans="1:6">
      <c r="A15" s="468" t="s">
        <v>846</v>
      </c>
      <c r="B15" s="468" t="s">
        <v>847</v>
      </c>
      <c r="C15" s="468" t="s">
        <v>848</v>
      </c>
      <c r="D15" s="468" t="s">
        <v>825</v>
      </c>
      <c r="E15" s="468">
        <v>27609</v>
      </c>
      <c r="F15" s="468">
        <v>24126.86</v>
      </c>
    </row>
    <row r="16" spans="1:6">
      <c r="A16" s="468" t="s">
        <v>846</v>
      </c>
      <c r="B16" s="468" t="s">
        <v>847</v>
      </c>
      <c r="C16" s="468" t="s">
        <v>849</v>
      </c>
      <c r="D16" s="468" t="s">
        <v>825</v>
      </c>
      <c r="E16" s="468">
        <v>3952</v>
      </c>
      <c r="F16" s="468">
        <v>3299.38</v>
      </c>
    </row>
    <row r="17" spans="1:6">
      <c r="A17" s="468" t="s">
        <v>846</v>
      </c>
      <c r="B17" s="468" t="s">
        <v>847</v>
      </c>
      <c r="C17" s="468" t="s">
        <v>850</v>
      </c>
      <c r="D17" s="468" t="s">
        <v>825</v>
      </c>
      <c r="E17" s="468">
        <v>21359</v>
      </c>
      <c r="F17" s="468">
        <v>13860.87</v>
      </c>
    </row>
    <row r="18" spans="1:6">
      <c r="A18" s="468" t="s">
        <v>846</v>
      </c>
      <c r="B18" s="468" t="s">
        <v>847</v>
      </c>
      <c r="C18" s="468" t="s">
        <v>851</v>
      </c>
      <c r="D18" s="468" t="s">
        <v>825</v>
      </c>
      <c r="E18" s="468">
        <v>35042</v>
      </c>
      <c r="F18" s="468">
        <v>33685.32</v>
      </c>
    </row>
    <row r="19" spans="1:6">
      <c r="A19" s="468" t="s">
        <v>846</v>
      </c>
      <c r="B19" s="468" t="s">
        <v>847</v>
      </c>
      <c r="C19" s="468" t="s">
        <v>824</v>
      </c>
      <c r="D19" s="468" t="s">
        <v>825</v>
      </c>
      <c r="E19" s="468">
        <v>53526</v>
      </c>
      <c r="F19" s="468">
        <v>21017.09</v>
      </c>
    </row>
    <row r="20" spans="1:6">
      <c r="A20" s="468" t="s">
        <v>846</v>
      </c>
      <c r="B20" s="468" t="s">
        <v>847</v>
      </c>
      <c r="C20" s="468" t="s">
        <v>852</v>
      </c>
      <c r="D20" s="468" t="s">
        <v>825</v>
      </c>
      <c r="E20" s="468">
        <v>487175</v>
      </c>
      <c r="F20" s="468">
        <v>297515.15000000002</v>
      </c>
    </row>
    <row r="21" spans="1:6">
      <c r="A21" s="468" t="s">
        <v>846</v>
      </c>
      <c r="B21" s="468" t="s">
        <v>847</v>
      </c>
      <c r="C21" s="468" t="s">
        <v>853</v>
      </c>
      <c r="D21" s="468" t="s">
        <v>825</v>
      </c>
      <c r="E21" s="468">
        <v>52176</v>
      </c>
      <c r="F21" s="468">
        <v>30222.9</v>
      </c>
    </row>
    <row r="22" spans="1:6">
      <c r="A22" s="468" t="s">
        <v>846</v>
      </c>
      <c r="B22" s="468" t="s">
        <v>847</v>
      </c>
      <c r="C22" s="468" t="s">
        <v>854</v>
      </c>
      <c r="D22" s="468" t="s">
        <v>825</v>
      </c>
      <c r="E22" s="468">
        <v>482865</v>
      </c>
      <c r="F22" s="468">
        <v>280924.19</v>
      </c>
    </row>
    <row r="23" spans="1:6">
      <c r="A23" s="468" t="s">
        <v>846</v>
      </c>
      <c r="B23" s="468" t="s">
        <v>847</v>
      </c>
      <c r="C23" s="468" t="s">
        <v>855</v>
      </c>
      <c r="D23" s="468" t="s">
        <v>825</v>
      </c>
      <c r="E23" s="468">
        <v>21420</v>
      </c>
      <c r="F23" s="468">
        <v>13055.220000000001</v>
      </c>
    </row>
    <row r="24" spans="1:6">
      <c r="A24" s="468" t="s">
        <v>846</v>
      </c>
      <c r="B24" s="468" t="s">
        <v>847</v>
      </c>
      <c r="C24" s="468" t="s">
        <v>856</v>
      </c>
      <c r="D24" s="468" t="s">
        <v>825</v>
      </c>
      <c r="E24" s="468">
        <v>38323</v>
      </c>
      <c r="F24" s="468">
        <v>85270.95</v>
      </c>
    </row>
    <row r="25" spans="1:6">
      <c r="A25" s="468" t="s">
        <v>857</v>
      </c>
      <c r="B25" s="468" t="s">
        <v>858</v>
      </c>
      <c r="C25" s="468" t="s">
        <v>824</v>
      </c>
      <c r="D25" s="468" t="s">
        <v>825</v>
      </c>
      <c r="E25" s="468">
        <v>16</v>
      </c>
      <c r="F25" s="468">
        <v>28.7</v>
      </c>
    </row>
    <row r="26" spans="1:6">
      <c r="A26" s="468" t="s">
        <v>857</v>
      </c>
      <c r="B26" s="468" t="s">
        <v>858</v>
      </c>
      <c r="C26" s="468" t="s">
        <v>859</v>
      </c>
      <c r="D26" s="468" t="s">
        <v>825</v>
      </c>
      <c r="E26" s="468">
        <v>3</v>
      </c>
      <c r="F26" s="468">
        <v>945.62</v>
      </c>
    </row>
    <row r="27" spans="1:6">
      <c r="A27" s="468" t="s">
        <v>857</v>
      </c>
      <c r="B27" s="468" t="s">
        <v>858</v>
      </c>
      <c r="C27" s="468" t="s">
        <v>856</v>
      </c>
      <c r="D27" s="468" t="s">
        <v>825</v>
      </c>
      <c r="E27" s="468">
        <v>2</v>
      </c>
      <c r="F27" s="468">
        <v>533.20000000000005</v>
      </c>
    </row>
    <row r="28" spans="1:6">
      <c r="A28" s="468" t="s">
        <v>860</v>
      </c>
      <c r="B28" s="468" t="s">
        <v>861</v>
      </c>
      <c r="C28" s="468" t="s">
        <v>862</v>
      </c>
      <c r="D28" s="468" t="s">
        <v>825</v>
      </c>
      <c r="E28" s="468">
        <v>2</v>
      </c>
      <c r="F28" s="468">
        <v>258.19</v>
      </c>
    </row>
    <row r="29" spans="1:6">
      <c r="A29" s="468" t="s">
        <v>860</v>
      </c>
      <c r="B29" s="468" t="s">
        <v>861</v>
      </c>
      <c r="C29" s="468" t="s">
        <v>863</v>
      </c>
      <c r="D29" s="468" t="s">
        <v>825</v>
      </c>
      <c r="E29" s="468">
        <v>6</v>
      </c>
      <c r="F29" s="468">
        <v>1143.49</v>
      </c>
    </row>
    <row r="30" spans="1:6">
      <c r="A30" s="468" t="s">
        <v>860</v>
      </c>
      <c r="B30" s="468" t="s">
        <v>861</v>
      </c>
      <c r="C30" s="468" t="s">
        <v>849</v>
      </c>
      <c r="D30" s="468" t="s">
        <v>825</v>
      </c>
      <c r="E30" s="468">
        <v>5</v>
      </c>
      <c r="F30" s="468">
        <v>1154.21</v>
      </c>
    </row>
    <row r="31" spans="1:6">
      <c r="A31" s="468" t="s">
        <v>860</v>
      </c>
      <c r="B31" s="468" t="s">
        <v>861</v>
      </c>
      <c r="C31" s="468" t="s">
        <v>851</v>
      </c>
      <c r="D31" s="468" t="s">
        <v>825</v>
      </c>
      <c r="E31" s="468">
        <v>5</v>
      </c>
      <c r="F31" s="468">
        <v>929.43000000000006</v>
      </c>
    </row>
    <row r="32" spans="1:6">
      <c r="A32" s="468" t="s">
        <v>860</v>
      </c>
      <c r="B32" s="468" t="s">
        <v>861</v>
      </c>
      <c r="C32" s="468" t="s">
        <v>864</v>
      </c>
      <c r="D32" s="468" t="s">
        <v>825</v>
      </c>
      <c r="E32" s="468">
        <v>7</v>
      </c>
      <c r="F32" s="468">
        <v>2148.7400000000002</v>
      </c>
    </row>
    <row r="33" spans="1:6">
      <c r="A33" s="468" t="s">
        <v>860</v>
      </c>
      <c r="B33" s="468" t="s">
        <v>861</v>
      </c>
      <c r="C33" s="468" t="s">
        <v>824</v>
      </c>
      <c r="D33" s="468" t="s">
        <v>825</v>
      </c>
      <c r="E33" s="468">
        <v>10</v>
      </c>
      <c r="F33" s="468">
        <v>32.29</v>
      </c>
    </row>
    <row r="34" spans="1:6">
      <c r="A34" s="468" t="s">
        <v>860</v>
      </c>
      <c r="B34" s="468" t="s">
        <v>861</v>
      </c>
      <c r="C34" s="468" t="s">
        <v>865</v>
      </c>
      <c r="D34" s="468" t="s">
        <v>825</v>
      </c>
      <c r="E34" s="468">
        <v>1</v>
      </c>
      <c r="F34" s="468">
        <v>180.85</v>
      </c>
    </row>
    <row r="35" spans="1:6">
      <c r="A35" s="468" t="s">
        <v>860</v>
      </c>
      <c r="B35" s="468" t="s">
        <v>861</v>
      </c>
      <c r="C35" s="468" t="s">
        <v>866</v>
      </c>
      <c r="D35" s="468" t="s">
        <v>825</v>
      </c>
      <c r="E35" s="468">
        <v>1</v>
      </c>
      <c r="F35" s="468">
        <v>185.59</v>
      </c>
    </row>
    <row r="36" spans="1:6">
      <c r="A36" s="468" t="s">
        <v>860</v>
      </c>
      <c r="B36" s="468" t="s">
        <v>861</v>
      </c>
      <c r="C36" s="468" t="s">
        <v>859</v>
      </c>
      <c r="D36" s="468" t="s">
        <v>825</v>
      </c>
      <c r="E36" s="468">
        <v>1</v>
      </c>
      <c r="F36" s="468">
        <v>105.61</v>
      </c>
    </row>
    <row r="37" spans="1:6">
      <c r="A37" s="468" t="s">
        <v>860</v>
      </c>
      <c r="B37" s="468" t="s">
        <v>861</v>
      </c>
      <c r="C37" s="468" t="s">
        <v>867</v>
      </c>
      <c r="D37" s="468" t="s">
        <v>825</v>
      </c>
      <c r="E37" s="468">
        <v>2</v>
      </c>
      <c r="F37" s="468">
        <v>208.52</v>
      </c>
    </row>
    <row r="38" spans="1:6">
      <c r="A38" s="468" t="s">
        <v>860</v>
      </c>
      <c r="B38" s="468" t="s">
        <v>861</v>
      </c>
      <c r="C38" s="468" t="s">
        <v>868</v>
      </c>
      <c r="D38" s="468" t="s">
        <v>825</v>
      </c>
      <c r="E38" s="468">
        <v>2</v>
      </c>
      <c r="F38" s="468">
        <v>654.48</v>
      </c>
    </row>
    <row r="39" spans="1:6">
      <c r="A39" s="468" t="s">
        <v>860</v>
      </c>
      <c r="B39" s="468" t="s">
        <v>861</v>
      </c>
      <c r="C39" s="468" t="s">
        <v>830</v>
      </c>
      <c r="D39" s="468" t="s">
        <v>825</v>
      </c>
      <c r="E39" s="468">
        <v>4</v>
      </c>
      <c r="F39" s="468">
        <v>690.98</v>
      </c>
    </row>
    <row r="40" spans="1:6">
      <c r="A40" s="468" t="s">
        <v>860</v>
      </c>
      <c r="B40" s="468" t="s">
        <v>861</v>
      </c>
      <c r="C40" s="468" t="s">
        <v>869</v>
      </c>
      <c r="D40" s="468" t="s">
        <v>825</v>
      </c>
      <c r="E40" s="468">
        <v>1</v>
      </c>
      <c r="F40" s="468">
        <v>216.99</v>
      </c>
    </row>
    <row r="41" spans="1:6">
      <c r="A41" s="468" t="s">
        <v>860</v>
      </c>
      <c r="B41" s="468" t="s">
        <v>861</v>
      </c>
      <c r="C41" s="468" t="s">
        <v>870</v>
      </c>
      <c r="D41" s="468" t="s">
        <v>825</v>
      </c>
      <c r="E41" s="468">
        <v>1</v>
      </c>
      <c r="F41" s="468">
        <v>275.49</v>
      </c>
    </row>
    <row r="42" spans="1:6">
      <c r="A42" s="468" t="s">
        <v>860</v>
      </c>
      <c r="B42" s="468" t="s">
        <v>861</v>
      </c>
      <c r="C42" s="468" t="s">
        <v>854</v>
      </c>
      <c r="D42" s="468" t="s">
        <v>825</v>
      </c>
      <c r="E42" s="468">
        <v>96</v>
      </c>
      <c r="F42" s="468">
        <v>5019.29</v>
      </c>
    </row>
    <row r="43" spans="1:6">
      <c r="A43" s="468" t="s">
        <v>860</v>
      </c>
      <c r="B43" s="468" t="s">
        <v>861</v>
      </c>
      <c r="C43" s="468" t="s">
        <v>871</v>
      </c>
      <c r="D43" s="468" t="s">
        <v>825</v>
      </c>
      <c r="E43" s="468">
        <v>7</v>
      </c>
      <c r="F43" s="468">
        <v>1657.5900000000001</v>
      </c>
    </row>
    <row r="44" spans="1:6">
      <c r="A44" s="468" t="s">
        <v>860</v>
      </c>
      <c r="B44" s="468" t="s">
        <v>861</v>
      </c>
      <c r="C44" s="468" t="s">
        <v>856</v>
      </c>
      <c r="D44" s="468" t="s">
        <v>825</v>
      </c>
      <c r="E44" s="468">
        <v>10</v>
      </c>
      <c r="F44" s="468">
        <v>1175.58</v>
      </c>
    </row>
    <row r="45" spans="1:6">
      <c r="A45" s="468" t="s">
        <v>860</v>
      </c>
      <c r="B45" s="468" t="s">
        <v>861</v>
      </c>
      <c r="C45" s="468" t="s">
        <v>872</v>
      </c>
      <c r="D45" s="468" t="s">
        <v>825</v>
      </c>
      <c r="E45" s="468">
        <v>2</v>
      </c>
      <c r="F45" s="468">
        <v>650.51</v>
      </c>
    </row>
    <row r="46" spans="1:6">
      <c r="A46" s="468" t="s">
        <v>873</v>
      </c>
      <c r="B46" s="468" t="s">
        <v>874</v>
      </c>
      <c r="C46" s="468" t="s">
        <v>824</v>
      </c>
      <c r="D46" s="468" t="s">
        <v>875</v>
      </c>
      <c r="E46" s="468">
        <v>211986</v>
      </c>
      <c r="F46" s="468">
        <v>37591.919999999998</v>
      </c>
    </row>
    <row r="47" spans="1:6">
      <c r="A47" s="468" t="s">
        <v>876</v>
      </c>
      <c r="B47" s="468" t="s">
        <v>877</v>
      </c>
      <c r="C47" s="468" t="s">
        <v>863</v>
      </c>
      <c r="D47" s="468" t="s">
        <v>875</v>
      </c>
      <c r="E47" s="468">
        <v>877</v>
      </c>
      <c r="F47" s="468">
        <v>57.99</v>
      </c>
    </row>
    <row r="48" spans="1:6">
      <c r="A48" s="468" t="s">
        <v>878</v>
      </c>
      <c r="B48" s="468" t="s">
        <v>879</v>
      </c>
      <c r="C48" s="468" t="s">
        <v>854</v>
      </c>
      <c r="D48" s="468" t="s">
        <v>875</v>
      </c>
      <c r="E48" s="468">
        <v>5067.8</v>
      </c>
      <c r="F48" s="468">
        <v>2896.16</v>
      </c>
    </row>
    <row r="49" spans="1:6">
      <c r="A49" s="468" t="s">
        <v>880</v>
      </c>
      <c r="B49" s="468" t="s">
        <v>881</v>
      </c>
      <c r="C49" s="468" t="s">
        <v>850</v>
      </c>
      <c r="D49" s="468" t="s">
        <v>875</v>
      </c>
      <c r="E49" s="468">
        <v>484.81</v>
      </c>
      <c r="F49" s="468">
        <v>1279.93</v>
      </c>
    </row>
    <row r="50" spans="1:6">
      <c r="A50" s="468" t="s">
        <v>880</v>
      </c>
      <c r="B50" s="468" t="s">
        <v>881</v>
      </c>
      <c r="C50" s="468" t="s">
        <v>882</v>
      </c>
      <c r="D50" s="468" t="s">
        <v>875</v>
      </c>
      <c r="E50" s="468">
        <v>483.25</v>
      </c>
      <c r="F50" s="468">
        <v>644.88</v>
      </c>
    </row>
    <row r="51" spans="1:6">
      <c r="A51" s="468" t="s">
        <v>880</v>
      </c>
      <c r="B51" s="468" t="s">
        <v>881</v>
      </c>
      <c r="C51" s="468" t="s">
        <v>883</v>
      </c>
      <c r="D51" s="468" t="s">
        <v>875</v>
      </c>
      <c r="E51" s="468">
        <v>46</v>
      </c>
      <c r="F51" s="468">
        <v>108.76</v>
      </c>
    </row>
    <row r="52" spans="1:6">
      <c r="A52" s="468" t="s">
        <v>880</v>
      </c>
      <c r="B52" s="468" t="s">
        <v>881</v>
      </c>
      <c r="C52" s="468" t="s">
        <v>854</v>
      </c>
      <c r="D52" s="468" t="s">
        <v>875</v>
      </c>
      <c r="E52" s="468">
        <v>6070</v>
      </c>
      <c r="F52" s="468">
        <v>3319.4500000000003</v>
      </c>
    </row>
    <row r="53" spans="1:6">
      <c r="A53" s="468" t="s">
        <v>884</v>
      </c>
      <c r="B53" s="468" t="s">
        <v>885</v>
      </c>
      <c r="C53" s="468" t="s">
        <v>824</v>
      </c>
      <c r="D53" s="468" t="s">
        <v>875</v>
      </c>
      <c r="E53" s="468">
        <v>8120</v>
      </c>
      <c r="F53" s="468">
        <v>1944.8</v>
      </c>
    </row>
    <row r="54" spans="1:6">
      <c r="A54" s="468" t="s">
        <v>884</v>
      </c>
      <c r="B54" s="468" t="s">
        <v>885</v>
      </c>
      <c r="C54" s="468" t="s">
        <v>854</v>
      </c>
      <c r="D54" s="468" t="s">
        <v>875</v>
      </c>
      <c r="E54" s="468">
        <v>19006</v>
      </c>
      <c r="F54" s="468">
        <v>7512.07</v>
      </c>
    </row>
    <row r="55" spans="1:6">
      <c r="A55" s="468" t="s">
        <v>886</v>
      </c>
      <c r="B55" s="468" t="s">
        <v>887</v>
      </c>
      <c r="C55" s="468" t="s">
        <v>824</v>
      </c>
      <c r="D55" s="468" t="s">
        <v>875</v>
      </c>
      <c r="E55" s="468">
        <v>50721.06</v>
      </c>
      <c r="F55" s="468">
        <v>11881.04</v>
      </c>
    </row>
    <row r="56" spans="1:6">
      <c r="A56" s="468" t="s">
        <v>886</v>
      </c>
      <c r="B56" s="468" t="s">
        <v>887</v>
      </c>
      <c r="C56" s="468" t="s">
        <v>854</v>
      </c>
      <c r="D56" s="468" t="s">
        <v>875</v>
      </c>
      <c r="E56" s="468">
        <v>9024</v>
      </c>
      <c r="F56" s="468">
        <v>3982.9300000000003</v>
      </c>
    </row>
    <row r="57" spans="1:6">
      <c r="A57" s="468" t="s">
        <v>888</v>
      </c>
      <c r="B57" s="468" t="s">
        <v>889</v>
      </c>
      <c r="C57" s="468" t="s">
        <v>882</v>
      </c>
      <c r="D57" s="468" t="s">
        <v>875</v>
      </c>
      <c r="E57" s="468">
        <v>496</v>
      </c>
      <c r="F57" s="468">
        <v>1053.04</v>
      </c>
    </row>
    <row r="58" spans="1:6">
      <c r="A58" s="468" t="s">
        <v>890</v>
      </c>
      <c r="B58" s="468" t="s">
        <v>891</v>
      </c>
      <c r="C58" s="468" t="s">
        <v>863</v>
      </c>
      <c r="D58" s="468" t="s">
        <v>875</v>
      </c>
      <c r="E58" s="468">
        <v>330</v>
      </c>
      <c r="F58" s="468">
        <v>34.1</v>
      </c>
    </row>
    <row r="59" spans="1:6">
      <c r="A59" s="468" t="s">
        <v>890</v>
      </c>
      <c r="B59" s="468" t="s">
        <v>891</v>
      </c>
      <c r="C59" s="468" t="s">
        <v>883</v>
      </c>
      <c r="D59" s="468" t="s">
        <v>875</v>
      </c>
      <c r="E59" s="468">
        <v>200</v>
      </c>
      <c r="F59" s="468">
        <v>10.28</v>
      </c>
    </row>
    <row r="60" spans="1:6">
      <c r="A60" s="468" t="s">
        <v>892</v>
      </c>
      <c r="B60" s="468" t="s">
        <v>893</v>
      </c>
      <c r="C60" s="468" t="s">
        <v>845</v>
      </c>
      <c r="D60" s="468" t="s">
        <v>875</v>
      </c>
      <c r="E60" s="468">
        <v>202</v>
      </c>
      <c r="F60" s="468">
        <v>872.44</v>
      </c>
    </row>
    <row r="61" spans="1:6">
      <c r="A61" s="468" t="s">
        <v>894</v>
      </c>
      <c r="B61" s="468" t="s">
        <v>895</v>
      </c>
      <c r="C61" s="468" t="s">
        <v>845</v>
      </c>
      <c r="D61" s="468" t="s">
        <v>875</v>
      </c>
      <c r="E61" s="468">
        <v>2875</v>
      </c>
      <c r="F61" s="468">
        <v>3655.11</v>
      </c>
    </row>
    <row r="62" spans="1:6">
      <c r="A62" s="468" t="s">
        <v>896</v>
      </c>
      <c r="B62" s="468" t="s">
        <v>897</v>
      </c>
      <c r="C62" s="468" t="s">
        <v>845</v>
      </c>
      <c r="D62" s="468" t="s">
        <v>875</v>
      </c>
      <c r="E62" s="468">
        <v>1300</v>
      </c>
      <c r="F62" s="468">
        <v>1632.07</v>
      </c>
    </row>
    <row r="63" spans="1:6">
      <c r="A63" s="468" t="s">
        <v>896</v>
      </c>
      <c r="B63" s="468" t="s">
        <v>897</v>
      </c>
      <c r="C63" s="468" t="s">
        <v>863</v>
      </c>
      <c r="D63" s="468" t="s">
        <v>875</v>
      </c>
      <c r="E63" s="468">
        <v>2754</v>
      </c>
      <c r="F63" s="468">
        <v>292.04000000000002</v>
      </c>
    </row>
    <row r="64" spans="1:6">
      <c r="A64" s="468" t="s">
        <v>896</v>
      </c>
      <c r="B64" s="468" t="s">
        <v>897</v>
      </c>
      <c r="C64" s="468" t="s">
        <v>824</v>
      </c>
      <c r="D64" s="468" t="s">
        <v>875</v>
      </c>
      <c r="E64" s="468">
        <v>1800</v>
      </c>
      <c r="F64" s="468">
        <v>833.91</v>
      </c>
    </row>
    <row r="65" spans="1:6">
      <c r="A65" s="468" t="s">
        <v>898</v>
      </c>
      <c r="B65" s="468" t="s">
        <v>899</v>
      </c>
      <c r="C65" s="468" t="s">
        <v>824</v>
      </c>
      <c r="D65" s="468" t="s">
        <v>875</v>
      </c>
      <c r="E65" s="468">
        <v>11300</v>
      </c>
      <c r="F65" s="468">
        <v>5132.43</v>
      </c>
    </row>
    <row r="66" spans="1:6">
      <c r="A66" s="468" t="s">
        <v>900</v>
      </c>
      <c r="B66" s="468" t="s">
        <v>901</v>
      </c>
      <c r="C66" s="468" t="s">
        <v>845</v>
      </c>
      <c r="D66" s="468" t="s">
        <v>875</v>
      </c>
      <c r="E66" s="468">
        <v>600</v>
      </c>
      <c r="F66" s="468">
        <v>948.46</v>
      </c>
    </row>
    <row r="67" spans="1:6">
      <c r="A67" s="468" t="s">
        <v>900</v>
      </c>
      <c r="B67" s="468" t="s">
        <v>901</v>
      </c>
      <c r="C67" s="468" t="s">
        <v>824</v>
      </c>
      <c r="D67" s="468" t="s">
        <v>875</v>
      </c>
      <c r="E67" s="468">
        <v>900</v>
      </c>
      <c r="F67" s="468">
        <v>427.14</v>
      </c>
    </row>
    <row r="68" spans="1:6">
      <c r="A68" s="468" t="s">
        <v>902</v>
      </c>
      <c r="B68" s="468" t="s">
        <v>903</v>
      </c>
      <c r="C68" s="468" t="s">
        <v>824</v>
      </c>
      <c r="D68" s="468" t="s">
        <v>875</v>
      </c>
      <c r="E68" s="468">
        <v>9030</v>
      </c>
      <c r="F68" s="468">
        <v>3125.7200000000003</v>
      </c>
    </row>
    <row r="69" spans="1:6">
      <c r="A69" s="468" t="s">
        <v>904</v>
      </c>
      <c r="B69" s="468" t="s">
        <v>905</v>
      </c>
      <c r="C69" s="468" t="s">
        <v>863</v>
      </c>
      <c r="D69" s="468" t="s">
        <v>875</v>
      </c>
      <c r="E69" s="468">
        <v>120</v>
      </c>
      <c r="F69" s="468">
        <v>13.1</v>
      </c>
    </row>
    <row r="70" spans="1:6">
      <c r="A70" s="468" t="s">
        <v>906</v>
      </c>
      <c r="B70" s="468" t="s">
        <v>907</v>
      </c>
      <c r="C70" s="468" t="s">
        <v>854</v>
      </c>
      <c r="D70" s="468" t="s">
        <v>875</v>
      </c>
      <c r="E70" s="468">
        <v>122900.4</v>
      </c>
      <c r="F70" s="468">
        <v>70661.36</v>
      </c>
    </row>
    <row r="71" spans="1:6">
      <c r="A71" s="468" t="s">
        <v>908</v>
      </c>
      <c r="B71" s="468" t="s">
        <v>909</v>
      </c>
      <c r="C71" s="468" t="s">
        <v>845</v>
      </c>
      <c r="D71" s="468" t="s">
        <v>875</v>
      </c>
      <c r="E71" s="468">
        <v>4045.4</v>
      </c>
      <c r="F71" s="468">
        <v>5718.96</v>
      </c>
    </row>
    <row r="72" spans="1:6">
      <c r="A72" s="468" t="s">
        <v>910</v>
      </c>
      <c r="B72" s="468" t="s">
        <v>911</v>
      </c>
      <c r="C72" s="468" t="s">
        <v>859</v>
      </c>
      <c r="D72" s="468" t="s">
        <v>875</v>
      </c>
      <c r="E72" s="468">
        <v>2502</v>
      </c>
      <c r="F72" s="468">
        <v>1607.95</v>
      </c>
    </row>
    <row r="73" spans="1:6">
      <c r="A73" s="468" t="s">
        <v>912</v>
      </c>
      <c r="B73" s="468" t="s">
        <v>913</v>
      </c>
      <c r="C73" s="468" t="s">
        <v>852</v>
      </c>
      <c r="D73" s="468" t="s">
        <v>875</v>
      </c>
      <c r="E73" s="468">
        <v>100</v>
      </c>
      <c r="F73" s="468">
        <v>165.14000000000001</v>
      </c>
    </row>
    <row r="74" spans="1:6">
      <c r="A74" s="468" t="s">
        <v>912</v>
      </c>
      <c r="B74" s="468" t="s">
        <v>913</v>
      </c>
      <c r="C74" s="468" t="s">
        <v>854</v>
      </c>
      <c r="D74" s="468" t="s">
        <v>875</v>
      </c>
      <c r="E74" s="468">
        <v>13962.86</v>
      </c>
      <c r="F74" s="468">
        <v>10252.219999999999</v>
      </c>
    </row>
    <row r="75" spans="1:6">
      <c r="A75" s="468" t="s">
        <v>914</v>
      </c>
      <c r="B75" s="468" t="s">
        <v>915</v>
      </c>
      <c r="C75" s="468" t="s">
        <v>851</v>
      </c>
      <c r="D75" s="468" t="s">
        <v>875</v>
      </c>
      <c r="E75" s="468">
        <v>500</v>
      </c>
      <c r="F75" s="468">
        <v>226.96</v>
      </c>
    </row>
    <row r="76" spans="1:6">
      <c r="A76" s="468" t="s">
        <v>914</v>
      </c>
      <c r="B76" s="468" t="s">
        <v>915</v>
      </c>
      <c r="C76" s="468" t="s">
        <v>882</v>
      </c>
      <c r="D76" s="468" t="s">
        <v>875</v>
      </c>
      <c r="E76" s="468">
        <v>19.200000000000003</v>
      </c>
      <c r="F76" s="468">
        <v>42.19</v>
      </c>
    </row>
    <row r="77" spans="1:6">
      <c r="A77" s="468" t="s">
        <v>914</v>
      </c>
      <c r="B77" s="468" t="s">
        <v>915</v>
      </c>
      <c r="C77" s="468" t="s">
        <v>854</v>
      </c>
      <c r="D77" s="468" t="s">
        <v>875</v>
      </c>
      <c r="E77" s="468">
        <v>7008</v>
      </c>
      <c r="F77" s="468">
        <v>1382.83</v>
      </c>
    </row>
    <row r="78" spans="1:6">
      <c r="A78" s="468" t="s">
        <v>916</v>
      </c>
      <c r="B78" s="468" t="s">
        <v>917</v>
      </c>
      <c r="C78" s="468" t="s">
        <v>882</v>
      </c>
      <c r="D78" s="468" t="s">
        <v>875</v>
      </c>
      <c r="E78" s="468">
        <v>416.94</v>
      </c>
      <c r="F78" s="468">
        <v>1305.93</v>
      </c>
    </row>
    <row r="79" spans="1:6">
      <c r="A79" s="468" t="s">
        <v>918</v>
      </c>
      <c r="B79" s="468" t="s">
        <v>919</v>
      </c>
      <c r="C79" s="468" t="s">
        <v>863</v>
      </c>
      <c r="D79" s="468" t="s">
        <v>875</v>
      </c>
      <c r="E79" s="468">
        <v>322</v>
      </c>
      <c r="F79" s="468">
        <v>20.3</v>
      </c>
    </row>
    <row r="80" spans="1:6">
      <c r="A80" s="468" t="s">
        <v>920</v>
      </c>
      <c r="B80" s="468" t="s">
        <v>921</v>
      </c>
      <c r="C80" s="468" t="s">
        <v>824</v>
      </c>
      <c r="D80" s="468" t="s">
        <v>875</v>
      </c>
      <c r="E80" s="468">
        <v>22000</v>
      </c>
      <c r="F80" s="468">
        <v>3551.5</v>
      </c>
    </row>
    <row r="81" spans="1:6">
      <c r="A81" s="468" t="s">
        <v>920</v>
      </c>
      <c r="B81" s="468" t="s">
        <v>921</v>
      </c>
      <c r="C81" s="468" t="s">
        <v>852</v>
      </c>
      <c r="D81" s="468" t="s">
        <v>875</v>
      </c>
      <c r="E81" s="468">
        <v>1</v>
      </c>
      <c r="F81" s="468">
        <v>3.2600000000000002</v>
      </c>
    </row>
    <row r="82" spans="1:6">
      <c r="A82" s="468" t="s">
        <v>922</v>
      </c>
      <c r="B82" s="468" t="s">
        <v>923</v>
      </c>
      <c r="C82" s="468" t="s">
        <v>824</v>
      </c>
      <c r="D82" s="468" t="s">
        <v>875</v>
      </c>
      <c r="E82" s="468">
        <v>451362</v>
      </c>
      <c r="F82" s="468">
        <v>68272.430000000008</v>
      </c>
    </row>
    <row r="83" spans="1:6">
      <c r="A83" s="468" t="s">
        <v>924</v>
      </c>
      <c r="B83" s="468" t="s">
        <v>925</v>
      </c>
      <c r="C83" s="468" t="s">
        <v>824</v>
      </c>
      <c r="D83" s="468" t="s">
        <v>875</v>
      </c>
      <c r="E83" s="468">
        <v>6360335</v>
      </c>
      <c r="F83" s="468">
        <v>1004709.0199999999</v>
      </c>
    </row>
    <row r="84" spans="1:6">
      <c r="A84" s="468" t="s">
        <v>924</v>
      </c>
      <c r="B84" s="468" t="s">
        <v>925</v>
      </c>
      <c r="C84" s="468" t="s">
        <v>926</v>
      </c>
      <c r="D84" s="468" t="s">
        <v>875</v>
      </c>
      <c r="E84" s="468">
        <v>972</v>
      </c>
      <c r="F84" s="468">
        <v>156.91</v>
      </c>
    </row>
    <row r="85" spans="1:6">
      <c r="A85" s="468" t="s">
        <v>924</v>
      </c>
      <c r="B85" s="468" t="s">
        <v>925</v>
      </c>
      <c r="C85" s="468" t="s">
        <v>883</v>
      </c>
      <c r="D85" s="468" t="s">
        <v>875</v>
      </c>
      <c r="E85" s="468">
        <v>15</v>
      </c>
      <c r="F85" s="468">
        <v>1.4000000000000001</v>
      </c>
    </row>
    <row r="86" spans="1:6">
      <c r="A86" s="468" t="s">
        <v>924</v>
      </c>
      <c r="B86" s="468" t="s">
        <v>925</v>
      </c>
      <c r="C86" s="468" t="s">
        <v>854</v>
      </c>
      <c r="D86" s="468" t="s">
        <v>875</v>
      </c>
      <c r="E86" s="468">
        <v>5084</v>
      </c>
      <c r="F86" s="468">
        <v>5367.14</v>
      </c>
    </row>
    <row r="87" spans="1:6">
      <c r="A87" s="468" t="s">
        <v>927</v>
      </c>
      <c r="B87" s="468" t="s">
        <v>928</v>
      </c>
      <c r="C87" s="468" t="s">
        <v>824</v>
      </c>
      <c r="D87" s="468" t="s">
        <v>875</v>
      </c>
      <c r="E87" s="468">
        <v>1417158</v>
      </c>
      <c r="F87" s="468">
        <v>223298.17</v>
      </c>
    </row>
    <row r="88" spans="1:6">
      <c r="A88" s="468" t="s">
        <v>929</v>
      </c>
      <c r="B88" s="468" t="s">
        <v>930</v>
      </c>
      <c r="C88" s="468" t="s">
        <v>824</v>
      </c>
      <c r="D88" s="468" t="s">
        <v>875</v>
      </c>
      <c r="E88" s="468">
        <v>59400</v>
      </c>
      <c r="F88" s="468">
        <v>9589.02</v>
      </c>
    </row>
    <row r="89" spans="1:6">
      <c r="A89" s="468" t="s">
        <v>931</v>
      </c>
      <c r="B89" s="468" t="s">
        <v>932</v>
      </c>
      <c r="C89" s="468" t="s">
        <v>933</v>
      </c>
      <c r="D89" s="468" t="s">
        <v>875</v>
      </c>
      <c r="E89" s="468">
        <v>5760</v>
      </c>
      <c r="F89" s="468">
        <v>8028.3600000000006</v>
      </c>
    </row>
    <row r="90" spans="1:6">
      <c r="A90" s="468" t="s">
        <v>934</v>
      </c>
      <c r="B90" s="468" t="s">
        <v>935</v>
      </c>
      <c r="C90" s="468" t="s">
        <v>854</v>
      </c>
      <c r="D90" s="468" t="s">
        <v>875</v>
      </c>
      <c r="E90" s="468">
        <v>1618</v>
      </c>
      <c r="F90" s="468">
        <v>1879.1000000000001</v>
      </c>
    </row>
    <row r="91" spans="1:6">
      <c r="A91" s="468" t="s">
        <v>936</v>
      </c>
      <c r="B91" s="468" t="s">
        <v>937</v>
      </c>
      <c r="C91" s="468" t="s">
        <v>872</v>
      </c>
      <c r="D91" s="468" t="s">
        <v>875</v>
      </c>
      <c r="E91" s="468">
        <v>1960</v>
      </c>
      <c r="F91" s="468">
        <v>333.64</v>
      </c>
    </row>
    <row r="92" spans="1:6">
      <c r="A92" s="468" t="s">
        <v>938</v>
      </c>
      <c r="B92" s="468" t="s">
        <v>939</v>
      </c>
      <c r="C92" s="468" t="s">
        <v>824</v>
      </c>
      <c r="D92" s="468" t="s">
        <v>875</v>
      </c>
      <c r="E92" s="468">
        <v>9001</v>
      </c>
      <c r="F92" s="468">
        <v>2905.76</v>
      </c>
    </row>
    <row r="93" spans="1:6">
      <c r="A93" s="468" t="s">
        <v>940</v>
      </c>
      <c r="B93" s="468" t="s">
        <v>941</v>
      </c>
      <c r="C93" s="468" t="s">
        <v>845</v>
      </c>
      <c r="D93" s="468" t="s">
        <v>875</v>
      </c>
      <c r="E93" s="468">
        <v>30</v>
      </c>
      <c r="F93" s="468">
        <v>71.48</v>
      </c>
    </row>
    <row r="94" spans="1:6">
      <c r="A94" s="468" t="s">
        <v>942</v>
      </c>
      <c r="B94" s="468" t="s">
        <v>943</v>
      </c>
      <c r="C94" s="468" t="s">
        <v>824</v>
      </c>
      <c r="D94" s="468" t="s">
        <v>875</v>
      </c>
      <c r="E94" s="468">
        <v>2000</v>
      </c>
      <c r="F94" s="468">
        <v>376.67</v>
      </c>
    </row>
    <row r="95" spans="1:6">
      <c r="A95" s="468" t="s">
        <v>944</v>
      </c>
      <c r="B95" s="468" t="s">
        <v>945</v>
      </c>
      <c r="C95" s="468" t="s">
        <v>854</v>
      </c>
      <c r="D95" s="468" t="s">
        <v>875</v>
      </c>
      <c r="E95" s="468">
        <v>944</v>
      </c>
      <c r="F95" s="468">
        <v>1315.25</v>
      </c>
    </row>
    <row r="96" spans="1:6">
      <c r="A96" s="468" t="s">
        <v>944</v>
      </c>
      <c r="B96" s="468" t="s">
        <v>945</v>
      </c>
      <c r="C96" s="468" t="s">
        <v>946</v>
      </c>
      <c r="D96" s="468" t="s">
        <v>875</v>
      </c>
      <c r="E96" s="468">
        <v>4.5</v>
      </c>
      <c r="F96" s="468">
        <v>14.35</v>
      </c>
    </row>
    <row r="97" spans="1:6">
      <c r="A97" s="468" t="s">
        <v>947</v>
      </c>
      <c r="B97" s="468" t="s">
        <v>948</v>
      </c>
      <c r="C97" s="468" t="s">
        <v>824</v>
      </c>
      <c r="D97" s="468" t="s">
        <v>875</v>
      </c>
      <c r="E97" s="468">
        <v>10000</v>
      </c>
      <c r="F97" s="468">
        <v>2049.79</v>
      </c>
    </row>
    <row r="98" spans="1:6">
      <c r="A98" s="468" t="s">
        <v>947</v>
      </c>
      <c r="B98" s="468" t="s">
        <v>948</v>
      </c>
      <c r="C98" s="468" t="s">
        <v>854</v>
      </c>
      <c r="D98" s="468" t="s">
        <v>875</v>
      </c>
      <c r="E98" s="468">
        <v>68</v>
      </c>
      <c r="F98" s="468">
        <v>139.85</v>
      </c>
    </row>
    <row r="99" spans="1:6">
      <c r="A99" s="468" t="s">
        <v>949</v>
      </c>
      <c r="B99" s="468" t="s">
        <v>950</v>
      </c>
      <c r="C99" s="468" t="s">
        <v>872</v>
      </c>
      <c r="D99" s="468" t="s">
        <v>875</v>
      </c>
      <c r="E99" s="468">
        <v>124980</v>
      </c>
      <c r="F99" s="468">
        <v>23660.850000000002</v>
      </c>
    </row>
    <row r="100" spans="1:6">
      <c r="A100" s="468" t="s">
        <v>951</v>
      </c>
      <c r="B100" s="468" t="s">
        <v>952</v>
      </c>
      <c r="C100" s="468" t="s">
        <v>872</v>
      </c>
      <c r="D100" s="468" t="s">
        <v>875</v>
      </c>
      <c r="E100" s="468">
        <v>551440</v>
      </c>
      <c r="F100" s="468">
        <v>112986.38</v>
      </c>
    </row>
    <row r="101" spans="1:6">
      <c r="A101" s="468" t="s">
        <v>953</v>
      </c>
      <c r="B101" s="468" t="s">
        <v>954</v>
      </c>
      <c r="C101" s="468" t="s">
        <v>872</v>
      </c>
      <c r="D101" s="468" t="s">
        <v>875</v>
      </c>
      <c r="E101" s="468">
        <v>99500</v>
      </c>
      <c r="F101" s="468">
        <v>22591.21</v>
      </c>
    </row>
    <row r="102" spans="1:6">
      <c r="A102" s="468" t="s">
        <v>955</v>
      </c>
      <c r="B102" s="468" t="s">
        <v>956</v>
      </c>
      <c r="C102" s="468" t="s">
        <v>824</v>
      </c>
      <c r="D102" s="468" t="s">
        <v>875</v>
      </c>
      <c r="E102" s="468">
        <v>94766</v>
      </c>
      <c r="F102" s="468">
        <v>25117.82</v>
      </c>
    </row>
    <row r="103" spans="1:6">
      <c r="A103" s="468" t="s">
        <v>955</v>
      </c>
      <c r="B103" s="468" t="s">
        <v>956</v>
      </c>
      <c r="C103" s="468" t="s">
        <v>872</v>
      </c>
      <c r="D103" s="468" t="s">
        <v>875</v>
      </c>
      <c r="E103" s="468">
        <v>99960</v>
      </c>
      <c r="F103" s="468">
        <v>24115.07</v>
      </c>
    </row>
    <row r="104" spans="1:6">
      <c r="A104" s="468" t="s">
        <v>957</v>
      </c>
      <c r="B104" s="468" t="s">
        <v>958</v>
      </c>
      <c r="C104" s="468" t="s">
        <v>933</v>
      </c>
      <c r="D104" s="468" t="s">
        <v>875</v>
      </c>
      <c r="E104" s="468">
        <v>1200</v>
      </c>
      <c r="F104" s="468">
        <v>2550.86</v>
      </c>
    </row>
    <row r="105" spans="1:6">
      <c r="A105" s="468" t="s">
        <v>959</v>
      </c>
      <c r="B105" s="468" t="s">
        <v>960</v>
      </c>
      <c r="C105" s="468" t="s">
        <v>824</v>
      </c>
      <c r="D105" s="468" t="s">
        <v>875</v>
      </c>
      <c r="E105" s="468">
        <v>2000</v>
      </c>
      <c r="F105" s="468">
        <v>418.90000000000003</v>
      </c>
    </row>
    <row r="106" spans="1:6">
      <c r="A106" s="468" t="s">
        <v>959</v>
      </c>
      <c r="B106" s="468" t="s">
        <v>960</v>
      </c>
      <c r="C106" s="468" t="s">
        <v>933</v>
      </c>
      <c r="D106" s="468" t="s">
        <v>875</v>
      </c>
      <c r="E106" s="468">
        <v>400</v>
      </c>
      <c r="F106" s="468">
        <v>730.74</v>
      </c>
    </row>
    <row r="107" spans="1:6">
      <c r="A107" s="468" t="s">
        <v>961</v>
      </c>
      <c r="B107" s="468" t="s">
        <v>962</v>
      </c>
      <c r="C107" s="468" t="s">
        <v>863</v>
      </c>
      <c r="D107" s="468" t="s">
        <v>875</v>
      </c>
      <c r="E107" s="468">
        <v>800</v>
      </c>
      <c r="F107" s="468">
        <v>97.05</v>
      </c>
    </row>
    <row r="108" spans="1:6">
      <c r="A108" s="468" t="s">
        <v>961</v>
      </c>
      <c r="B108" s="468" t="s">
        <v>962</v>
      </c>
      <c r="C108" s="468" t="s">
        <v>963</v>
      </c>
      <c r="D108" s="468" t="s">
        <v>875</v>
      </c>
      <c r="E108" s="468">
        <v>1000</v>
      </c>
      <c r="F108" s="468">
        <v>425.32</v>
      </c>
    </row>
    <row r="109" spans="1:6">
      <c r="A109" s="468" t="s">
        <v>964</v>
      </c>
      <c r="B109" s="468" t="s">
        <v>965</v>
      </c>
      <c r="C109" s="468" t="s">
        <v>966</v>
      </c>
      <c r="D109" s="468" t="s">
        <v>875</v>
      </c>
      <c r="E109" s="468">
        <v>0.5</v>
      </c>
      <c r="F109" s="468">
        <v>129.66</v>
      </c>
    </row>
    <row r="110" spans="1:6">
      <c r="A110" s="468" t="s">
        <v>964</v>
      </c>
      <c r="B110" s="468" t="s">
        <v>965</v>
      </c>
      <c r="C110" s="468" t="s">
        <v>854</v>
      </c>
      <c r="D110" s="468" t="s">
        <v>875</v>
      </c>
      <c r="E110" s="468">
        <v>286.5</v>
      </c>
      <c r="F110" s="468">
        <v>446.11</v>
      </c>
    </row>
    <row r="111" spans="1:6">
      <c r="A111" s="468" t="s">
        <v>967</v>
      </c>
      <c r="B111" s="468" t="s">
        <v>968</v>
      </c>
      <c r="C111" s="468" t="s">
        <v>969</v>
      </c>
      <c r="D111" s="468" t="s">
        <v>875</v>
      </c>
      <c r="E111" s="468">
        <v>12000</v>
      </c>
      <c r="F111" s="468">
        <v>3086.61</v>
      </c>
    </row>
    <row r="112" spans="1:6">
      <c r="A112" s="468" t="s">
        <v>967</v>
      </c>
      <c r="B112" s="468" t="s">
        <v>968</v>
      </c>
      <c r="C112" s="468" t="s">
        <v>963</v>
      </c>
      <c r="D112" s="468" t="s">
        <v>875</v>
      </c>
      <c r="E112" s="468">
        <v>100</v>
      </c>
      <c r="F112" s="468">
        <v>44.65</v>
      </c>
    </row>
    <row r="113" spans="1:6">
      <c r="A113" s="468" t="s">
        <v>970</v>
      </c>
      <c r="B113" s="468" t="s">
        <v>971</v>
      </c>
      <c r="C113" s="468" t="s">
        <v>933</v>
      </c>
      <c r="D113" s="468" t="s">
        <v>875</v>
      </c>
      <c r="E113" s="468">
        <v>2000</v>
      </c>
      <c r="F113" s="468">
        <v>5296.6900000000005</v>
      </c>
    </row>
    <row r="114" spans="1:6">
      <c r="A114" s="468" t="s">
        <v>970</v>
      </c>
      <c r="B114" s="468" t="s">
        <v>971</v>
      </c>
      <c r="C114" s="468" t="s">
        <v>854</v>
      </c>
      <c r="D114" s="468" t="s">
        <v>875</v>
      </c>
      <c r="E114" s="468">
        <v>318</v>
      </c>
      <c r="F114" s="468">
        <v>101.25</v>
      </c>
    </row>
    <row r="115" spans="1:6">
      <c r="A115" s="468" t="s">
        <v>972</v>
      </c>
      <c r="B115" s="468" t="s">
        <v>973</v>
      </c>
      <c r="C115" s="468" t="s">
        <v>963</v>
      </c>
      <c r="D115" s="468" t="s">
        <v>875</v>
      </c>
      <c r="E115" s="468">
        <v>400</v>
      </c>
      <c r="F115" s="468">
        <v>1613.91</v>
      </c>
    </row>
    <row r="116" spans="1:6">
      <c r="A116" s="468" t="s">
        <v>974</v>
      </c>
      <c r="B116" s="468" t="s">
        <v>975</v>
      </c>
      <c r="C116" s="468" t="s">
        <v>969</v>
      </c>
      <c r="D116" s="468" t="s">
        <v>875</v>
      </c>
      <c r="E116" s="468">
        <v>10</v>
      </c>
      <c r="F116" s="468">
        <v>31.32</v>
      </c>
    </row>
    <row r="117" spans="1:6">
      <c r="A117" s="468" t="s">
        <v>974</v>
      </c>
      <c r="B117" s="468" t="s">
        <v>975</v>
      </c>
      <c r="C117" s="468" t="s">
        <v>848</v>
      </c>
      <c r="D117" s="468" t="s">
        <v>875</v>
      </c>
      <c r="E117" s="468">
        <v>8</v>
      </c>
      <c r="F117" s="468">
        <v>58.89</v>
      </c>
    </row>
    <row r="118" spans="1:6">
      <c r="A118" s="468" t="s">
        <v>974</v>
      </c>
      <c r="B118" s="468" t="s">
        <v>975</v>
      </c>
      <c r="C118" s="468" t="s">
        <v>863</v>
      </c>
      <c r="D118" s="468" t="s">
        <v>875</v>
      </c>
      <c r="E118" s="468">
        <v>2</v>
      </c>
      <c r="F118" s="468">
        <v>1.41</v>
      </c>
    </row>
    <row r="119" spans="1:6">
      <c r="A119" s="468" t="s">
        <v>974</v>
      </c>
      <c r="B119" s="468" t="s">
        <v>975</v>
      </c>
      <c r="C119" s="468" t="s">
        <v>976</v>
      </c>
      <c r="D119" s="468" t="s">
        <v>875</v>
      </c>
      <c r="E119" s="468">
        <v>15</v>
      </c>
      <c r="F119" s="468">
        <v>1.43</v>
      </c>
    </row>
    <row r="120" spans="1:6">
      <c r="A120" s="468" t="s">
        <v>974</v>
      </c>
      <c r="B120" s="468" t="s">
        <v>975</v>
      </c>
      <c r="C120" s="468" t="s">
        <v>824</v>
      </c>
      <c r="D120" s="468" t="s">
        <v>875</v>
      </c>
      <c r="E120" s="468">
        <v>487154</v>
      </c>
      <c r="F120" s="468">
        <v>96288.39</v>
      </c>
    </row>
    <row r="121" spans="1:6">
      <c r="A121" s="468" t="s">
        <v>974</v>
      </c>
      <c r="B121" s="468" t="s">
        <v>975</v>
      </c>
      <c r="C121" s="468" t="s">
        <v>852</v>
      </c>
      <c r="D121" s="468" t="s">
        <v>875</v>
      </c>
      <c r="E121" s="468">
        <v>1</v>
      </c>
      <c r="F121" s="468">
        <v>1.67</v>
      </c>
    </row>
    <row r="122" spans="1:6">
      <c r="A122" s="468" t="s">
        <v>974</v>
      </c>
      <c r="B122" s="468" t="s">
        <v>975</v>
      </c>
      <c r="C122" s="468" t="s">
        <v>977</v>
      </c>
      <c r="D122" s="468" t="s">
        <v>875</v>
      </c>
      <c r="E122" s="468">
        <v>1050</v>
      </c>
      <c r="F122" s="468">
        <v>207.17000000000002</v>
      </c>
    </row>
    <row r="123" spans="1:6">
      <c r="A123" s="468" t="s">
        <v>974</v>
      </c>
      <c r="B123" s="468" t="s">
        <v>975</v>
      </c>
      <c r="C123" s="468" t="s">
        <v>933</v>
      </c>
      <c r="D123" s="468" t="s">
        <v>875</v>
      </c>
      <c r="E123" s="468">
        <v>285</v>
      </c>
      <c r="F123" s="468">
        <v>142.55000000000001</v>
      </c>
    </row>
    <row r="124" spans="1:6">
      <c r="A124" s="468" t="s">
        <v>974</v>
      </c>
      <c r="B124" s="468" t="s">
        <v>975</v>
      </c>
      <c r="C124" s="468" t="s">
        <v>963</v>
      </c>
      <c r="D124" s="468" t="s">
        <v>875</v>
      </c>
      <c r="E124" s="468">
        <v>310</v>
      </c>
      <c r="F124" s="468">
        <v>344.52</v>
      </c>
    </row>
    <row r="125" spans="1:6">
      <c r="A125" s="468" t="s">
        <v>974</v>
      </c>
      <c r="B125" s="468" t="s">
        <v>975</v>
      </c>
      <c r="C125" s="468" t="s">
        <v>854</v>
      </c>
      <c r="D125" s="468" t="s">
        <v>875</v>
      </c>
      <c r="E125" s="468">
        <v>2360</v>
      </c>
      <c r="F125" s="468">
        <v>829.5</v>
      </c>
    </row>
    <row r="126" spans="1:6">
      <c r="A126" s="468" t="s">
        <v>978</v>
      </c>
      <c r="B126" s="468" t="s">
        <v>979</v>
      </c>
      <c r="C126" s="468" t="s">
        <v>980</v>
      </c>
      <c r="D126" s="468" t="s">
        <v>875</v>
      </c>
      <c r="E126" s="468">
        <v>76</v>
      </c>
      <c r="F126" s="468">
        <v>9.93</v>
      </c>
    </row>
    <row r="127" spans="1:6">
      <c r="A127" s="468" t="s">
        <v>981</v>
      </c>
      <c r="B127" s="468" t="s">
        <v>982</v>
      </c>
      <c r="C127" s="468" t="s">
        <v>863</v>
      </c>
      <c r="D127" s="468" t="s">
        <v>875</v>
      </c>
      <c r="E127" s="468">
        <v>100</v>
      </c>
      <c r="F127" s="468">
        <v>23.43</v>
      </c>
    </row>
    <row r="128" spans="1:6">
      <c r="A128" s="468" t="s">
        <v>981</v>
      </c>
      <c r="B128" s="468" t="s">
        <v>982</v>
      </c>
      <c r="C128" s="468" t="s">
        <v>980</v>
      </c>
      <c r="D128" s="468" t="s">
        <v>875</v>
      </c>
      <c r="E128" s="468">
        <v>100.7</v>
      </c>
      <c r="F128" s="468">
        <v>21.71</v>
      </c>
    </row>
    <row r="129" spans="1:6">
      <c r="A129" s="468" t="s">
        <v>983</v>
      </c>
      <c r="B129" s="468" t="s">
        <v>984</v>
      </c>
      <c r="C129" s="468" t="s">
        <v>863</v>
      </c>
      <c r="D129" s="468" t="s">
        <v>875</v>
      </c>
      <c r="E129" s="468">
        <v>12</v>
      </c>
      <c r="F129" s="468">
        <v>24.490000000000002</v>
      </c>
    </row>
    <row r="130" spans="1:6">
      <c r="A130" s="468" t="s">
        <v>983</v>
      </c>
      <c r="B130" s="468" t="s">
        <v>984</v>
      </c>
      <c r="C130" s="468" t="s">
        <v>824</v>
      </c>
      <c r="D130" s="468" t="s">
        <v>875</v>
      </c>
      <c r="E130" s="468">
        <v>770</v>
      </c>
      <c r="F130" s="468">
        <v>193.98000000000002</v>
      </c>
    </row>
    <row r="131" spans="1:6">
      <c r="A131" s="468" t="s">
        <v>985</v>
      </c>
      <c r="B131" s="468" t="s">
        <v>986</v>
      </c>
      <c r="C131" s="468" t="s">
        <v>854</v>
      </c>
      <c r="D131" s="468" t="s">
        <v>875</v>
      </c>
      <c r="E131" s="468">
        <v>123</v>
      </c>
      <c r="F131" s="468">
        <v>81.67</v>
      </c>
    </row>
    <row r="132" spans="1:6">
      <c r="A132" s="468" t="s">
        <v>987</v>
      </c>
      <c r="B132" s="468" t="s">
        <v>988</v>
      </c>
      <c r="C132" s="468" t="s">
        <v>824</v>
      </c>
      <c r="D132" s="468" t="s">
        <v>875</v>
      </c>
      <c r="E132" s="468">
        <v>42136.2</v>
      </c>
      <c r="F132" s="468">
        <v>8330.84</v>
      </c>
    </row>
    <row r="133" spans="1:6">
      <c r="A133" s="468" t="s">
        <v>989</v>
      </c>
      <c r="B133" s="468" t="s">
        <v>990</v>
      </c>
      <c r="C133" s="468" t="s">
        <v>854</v>
      </c>
      <c r="D133" s="468" t="s">
        <v>875</v>
      </c>
      <c r="E133" s="468">
        <v>3.5</v>
      </c>
      <c r="F133" s="468">
        <v>22.88</v>
      </c>
    </row>
    <row r="134" spans="1:6">
      <c r="A134" s="468" t="s">
        <v>991</v>
      </c>
      <c r="B134" s="468" t="s">
        <v>992</v>
      </c>
      <c r="C134" s="468" t="s">
        <v>863</v>
      </c>
      <c r="D134" s="468" t="s">
        <v>875</v>
      </c>
      <c r="E134" s="468">
        <v>54.480000000000004</v>
      </c>
      <c r="F134" s="468">
        <v>247.08</v>
      </c>
    </row>
    <row r="135" spans="1:6">
      <c r="A135" s="468" t="s">
        <v>993</v>
      </c>
      <c r="B135" s="468" t="s">
        <v>994</v>
      </c>
      <c r="C135" s="468" t="s">
        <v>863</v>
      </c>
      <c r="D135" s="468" t="s">
        <v>875</v>
      </c>
      <c r="E135" s="468">
        <v>50</v>
      </c>
      <c r="F135" s="468">
        <v>47.27</v>
      </c>
    </row>
    <row r="136" spans="1:6">
      <c r="A136" s="468" t="s">
        <v>995</v>
      </c>
      <c r="B136" s="468" t="s">
        <v>996</v>
      </c>
      <c r="C136" s="468" t="s">
        <v>854</v>
      </c>
      <c r="D136" s="468" t="s">
        <v>875</v>
      </c>
      <c r="E136" s="468">
        <v>12</v>
      </c>
      <c r="F136" s="468">
        <v>7.7</v>
      </c>
    </row>
    <row r="137" spans="1:6">
      <c r="A137" s="468" t="s">
        <v>997</v>
      </c>
      <c r="B137" s="468" t="s">
        <v>998</v>
      </c>
      <c r="C137" s="468" t="s">
        <v>854</v>
      </c>
      <c r="D137" s="468" t="s">
        <v>875</v>
      </c>
      <c r="E137" s="468">
        <v>10</v>
      </c>
      <c r="F137" s="468">
        <v>27.8</v>
      </c>
    </row>
    <row r="138" spans="1:6">
      <c r="A138" s="468" t="s">
        <v>999</v>
      </c>
      <c r="B138" s="468" t="s">
        <v>1000</v>
      </c>
      <c r="C138" s="468" t="s">
        <v>824</v>
      </c>
      <c r="D138" s="468" t="s">
        <v>875</v>
      </c>
      <c r="E138" s="468">
        <v>200</v>
      </c>
      <c r="F138" s="468">
        <v>153.37</v>
      </c>
    </row>
    <row r="139" spans="1:6">
      <c r="A139" s="468" t="s">
        <v>1001</v>
      </c>
      <c r="B139" s="468" t="s">
        <v>1002</v>
      </c>
      <c r="C139" s="468" t="s">
        <v>854</v>
      </c>
      <c r="D139" s="468" t="s">
        <v>875</v>
      </c>
      <c r="E139" s="468">
        <v>2422.4399999999991</v>
      </c>
      <c r="F139" s="468">
        <v>5189.13</v>
      </c>
    </row>
    <row r="140" spans="1:6">
      <c r="A140" s="468" t="s">
        <v>1003</v>
      </c>
      <c r="B140" s="468" t="s">
        <v>1004</v>
      </c>
      <c r="C140" s="468" t="s">
        <v>824</v>
      </c>
      <c r="D140" s="468" t="s">
        <v>875</v>
      </c>
      <c r="E140" s="468">
        <v>84</v>
      </c>
      <c r="F140" s="468">
        <v>13.66</v>
      </c>
    </row>
    <row r="141" spans="1:6">
      <c r="A141" s="468" t="s">
        <v>1003</v>
      </c>
      <c r="B141" s="468" t="s">
        <v>1004</v>
      </c>
      <c r="C141" s="468" t="s">
        <v>1005</v>
      </c>
      <c r="D141" s="468" t="s">
        <v>875</v>
      </c>
      <c r="E141" s="468">
        <v>3000</v>
      </c>
      <c r="F141" s="468">
        <v>250.53</v>
      </c>
    </row>
    <row r="142" spans="1:6">
      <c r="A142" s="468" t="s">
        <v>1006</v>
      </c>
      <c r="B142" s="468" t="s">
        <v>1007</v>
      </c>
      <c r="C142" s="468" t="s">
        <v>824</v>
      </c>
      <c r="D142" s="468" t="s">
        <v>875</v>
      </c>
      <c r="E142" s="468">
        <v>1534680.6</v>
      </c>
      <c r="F142" s="468">
        <v>92282.66</v>
      </c>
    </row>
    <row r="143" spans="1:6">
      <c r="A143" s="468" t="s">
        <v>1006</v>
      </c>
      <c r="B143" s="468" t="s">
        <v>1007</v>
      </c>
      <c r="C143" s="468" t="s">
        <v>1005</v>
      </c>
      <c r="D143" s="468" t="s">
        <v>875</v>
      </c>
      <c r="E143" s="468">
        <v>19470</v>
      </c>
      <c r="F143" s="468">
        <v>1625.95</v>
      </c>
    </row>
    <row r="144" spans="1:6">
      <c r="A144" s="468" t="s">
        <v>1008</v>
      </c>
      <c r="B144" s="468" t="s">
        <v>1009</v>
      </c>
      <c r="C144" s="468" t="s">
        <v>966</v>
      </c>
      <c r="D144" s="468" t="s">
        <v>875</v>
      </c>
      <c r="E144" s="468">
        <v>119.04</v>
      </c>
      <c r="F144" s="468">
        <v>70.7</v>
      </c>
    </row>
    <row r="145" spans="1:6">
      <c r="A145" s="468" t="s">
        <v>1008</v>
      </c>
      <c r="B145" s="468" t="s">
        <v>1009</v>
      </c>
      <c r="C145" s="468" t="s">
        <v>824</v>
      </c>
      <c r="D145" s="468" t="s">
        <v>875</v>
      </c>
      <c r="E145" s="468">
        <v>432</v>
      </c>
      <c r="F145" s="468">
        <v>86.72</v>
      </c>
    </row>
    <row r="146" spans="1:6">
      <c r="A146" s="468" t="s">
        <v>1010</v>
      </c>
      <c r="B146" s="468" t="s">
        <v>1011</v>
      </c>
      <c r="C146" s="468" t="s">
        <v>845</v>
      </c>
      <c r="D146" s="468" t="s">
        <v>875</v>
      </c>
      <c r="E146" s="468">
        <v>32000</v>
      </c>
      <c r="F146" s="468">
        <v>8054.3600000000006</v>
      </c>
    </row>
    <row r="147" spans="1:6">
      <c r="A147" s="468" t="s">
        <v>1010</v>
      </c>
      <c r="B147" s="468" t="s">
        <v>1011</v>
      </c>
      <c r="C147" s="468" t="s">
        <v>1012</v>
      </c>
      <c r="D147" s="468" t="s">
        <v>875</v>
      </c>
      <c r="E147" s="468">
        <v>25000</v>
      </c>
      <c r="F147" s="468">
        <v>7657.64</v>
      </c>
    </row>
    <row r="148" spans="1:6">
      <c r="A148" s="468" t="s">
        <v>1010</v>
      </c>
      <c r="B148" s="468" t="s">
        <v>1011</v>
      </c>
      <c r="C148" s="468" t="s">
        <v>1013</v>
      </c>
      <c r="D148" s="468" t="s">
        <v>875</v>
      </c>
      <c r="E148" s="468">
        <v>697100</v>
      </c>
      <c r="F148" s="468">
        <v>147209.37</v>
      </c>
    </row>
    <row r="149" spans="1:6">
      <c r="A149" s="468" t="s">
        <v>1010</v>
      </c>
      <c r="B149" s="468" t="s">
        <v>1011</v>
      </c>
      <c r="C149" s="468" t="s">
        <v>863</v>
      </c>
      <c r="D149" s="468" t="s">
        <v>875</v>
      </c>
      <c r="E149" s="468">
        <v>111</v>
      </c>
      <c r="F149" s="468">
        <v>21.340000000000003</v>
      </c>
    </row>
    <row r="150" spans="1:6">
      <c r="A150" s="468" t="s">
        <v>1010</v>
      </c>
      <c r="B150" s="468" t="s">
        <v>1011</v>
      </c>
      <c r="C150" s="468" t="s">
        <v>850</v>
      </c>
      <c r="D150" s="468" t="s">
        <v>875</v>
      </c>
      <c r="E150" s="468">
        <v>395680</v>
      </c>
      <c r="F150" s="468">
        <v>82730.760000000009</v>
      </c>
    </row>
    <row r="151" spans="1:6">
      <c r="A151" s="468" t="s">
        <v>1010</v>
      </c>
      <c r="B151" s="468" t="s">
        <v>1011</v>
      </c>
      <c r="C151" s="468" t="s">
        <v>824</v>
      </c>
      <c r="D151" s="468" t="s">
        <v>875</v>
      </c>
      <c r="E151" s="468">
        <v>1309270.6400000001</v>
      </c>
      <c r="F151" s="468">
        <v>340052.85000000003</v>
      </c>
    </row>
    <row r="152" spans="1:6">
      <c r="A152" s="468" t="s">
        <v>1010</v>
      </c>
      <c r="B152" s="468" t="s">
        <v>1011</v>
      </c>
      <c r="C152" s="468" t="s">
        <v>1014</v>
      </c>
      <c r="D152" s="468" t="s">
        <v>875</v>
      </c>
      <c r="E152" s="468">
        <v>50000</v>
      </c>
      <c r="F152" s="468">
        <v>10820.7</v>
      </c>
    </row>
    <row r="153" spans="1:6">
      <c r="A153" s="468" t="s">
        <v>1010</v>
      </c>
      <c r="B153" s="468" t="s">
        <v>1011</v>
      </c>
      <c r="C153" s="468" t="s">
        <v>865</v>
      </c>
      <c r="D153" s="468" t="s">
        <v>875</v>
      </c>
      <c r="E153" s="468">
        <v>132000</v>
      </c>
      <c r="F153" s="468">
        <v>29723</v>
      </c>
    </row>
    <row r="154" spans="1:6">
      <c r="A154" s="468" t="s">
        <v>1010</v>
      </c>
      <c r="B154" s="468" t="s">
        <v>1011</v>
      </c>
      <c r="C154" s="468" t="s">
        <v>883</v>
      </c>
      <c r="D154" s="468" t="s">
        <v>875</v>
      </c>
      <c r="E154" s="468">
        <v>50720</v>
      </c>
      <c r="F154" s="468">
        <v>11262.19</v>
      </c>
    </row>
    <row r="155" spans="1:6">
      <c r="A155" s="468" t="s">
        <v>1010</v>
      </c>
      <c r="B155" s="468" t="s">
        <v>1011</v>
      </c>
      <c r="C155" s="468" t="s">
        <v>859</v>
      </c>
      <c r="D155" s="468" t="s">
        <v>875</v>
      </c>
      <c r="E155" s="468">
        <v>50000</v>
      </c>
      <c r="F155" s="468">
        <v>11194.23</v>
      </c>
    </row>
    <row r="156" spans="1:6">
      <c r="A156" s="468" t="s">
        <v>1010</v>
      </c>
      <c r="B156" s="468" t="s">
        <v>1011</v>
      </c>
      <c r="C156" s="468" t="s">
        <v>963</v>
      </c>
      <c r="D156" s="468" t="s">
        <v>875</v>
      </c>
      <c r="E156" s="468">
        <v>600</v>
      </c>
      <c r="F156" s="468">
        <v>157.6</v>
      </c>
    </row>
    <row r="157" spans="1:6">
      <c r="A157" s="468" t="s">
        <v>1010</v>
      </c>
      <c r="B157" s="468" t="s">
        <v>1011</v>
      </c>
      <c r="C157" s="468" t="s">
        <v>1015</v>
      </c>
      <c r="D157" s="468" t="s">
        <v>875</v>
      </c>
      <c r="E157" s="468">
        <v>31050</v>
      </c>
      <c r="F157" s="468">
        <v>7446.51</v>
      </c>
    </row>
    <row r="158" spans="1:6">
      <c r="A158" s="468" t="s">
        <v>1010</v>
      </c>
      <c r="B158" s="468" t="s">
        <v>1011</v>
      </c>
      <c r="C158" s="468" t="s">
        <v>853</v>
      </c>
      <c r="D158" s="468" t="s">
        <v>875</v>
      </c>
      <c r="E158" s="468">
        <v>4.46</v>
      </c>
      <c r="F158" s="468">
        <v>1.75</v>
      </c>
    </row>
    <row r="159" spans="1:6">
      <c r="A159" s="468" t="s">
        <v>1010</v>
      </c>
      <c r="B159" s="468" t="s">
        <v>1011</v>
      </c>
      <c r="C159" s="468" t="s">
        <v>1016</v>
      </c>
      <c r="D159" s="468" t="s">
        <v>875</v>
      </c>
      <c r="E159" s="468">
        <v>74800</v>
      </c>
      <c r="F159" s="468">
        <v>16746.57</v>
      </c>
    </row>
    <row r="160" spans="1:6">
      <c r="A160" s="468" t="s">
        <v>1010</v>
      </c>
      <c r="B160" s="468" t="s">
        <v>1011</v>
      </c>
      <c r="C160" s="468" t="s">
        <v>854</v>
      </c>
      <c r="D160" s="468" t="s">
        <v>875</v>
      </c>
      <c r="E160" s="468">
        <v>1281</v>
      </c>
      <c r="F160" s="468">
        <v>143.80000000000001</v>
      </c>
    </row>
    <row r="161" spans="1:6">
      <c r="A161" s="468" t="s">
        <v>1010</v>
      </c>
      <c r="B161" s="468" t="s">
        <v>1011</v>
      </c>
      <c r="C161" s="468" t="s">
        <v>855</v>
      </c>
      <c r="D161" s="468" t="s">
        <v>875</v>
      </c>
      <c r="E161" s="468">
        <v>31294</v>
      </c>
      <c r="F161" s="468">
        <v>9494.18</v>
      </c>
    </row>
    <row r="162" spans="1:6">
      <c r="A162" s="468" t="s">
        <v>1010</v>
      </c>
      <c r="B162" s="468" t="s">
        <v>1011</v>
      </c>
      <c r="C162" s="468" t="s">
        <v>856</v>
      </c>
      <c r="D162" s="468" t="s">
        <v>875</v>
      </c>
      <c r="E162" s="468">
        <v>1.7</v>
      </c>
      <c r="F162" s="468">
        <v>14.21</v>
      </c>
    </row>
    <row r="163" spans="1:6">
      <c r="A163" s="468" t="s">
        <v>1017</v>
      </c>
      <c r="B163" s="468" t="s">
        <v>1018</v>
      </c>
      <c r="C163" s="468" t="s">
        <v>845</v>
      </c>
      <c r="D163" s="468" t="s">
        <v>875</v>
      </c>
      <c r="E163" s="468">
        <v>8280</v>
      </c>
      <c r="F163" s="468">
        <v>5338.75</v>
      </c>
    </row>
    <row r="164" spans="1:6">
      <c r="A164" s="468" t="s">
        <v>1017</v>
      </c>
      <c r="B164" s="468" t="s">
        <v>1018</v>
      </c>
      <c r="C164" s="468" t="s">
        <v>1012</v>
      </c>
      <c r="D164" s="468" t="s">
        <v>875</v>
      </c>
      <c r="E164" s="468">
        <v>75000</v>
      </c>
      <c r="F164" s="468">
        <v>22909.95</v>
      </c>
    </row>
    <row r="165" spans="1:6">
      <c r="A165" s="468" t="s">
        <v>1017</v>
      </c>
      <c r="B165" s="468" t="s">
        <v>1018</v>
      </c>
      <c r="C165" s="468" t="s">
        <v>851</v>
      </c>
      <c r="D165" s="468" t="s">
        <v>875</v>
      </c>
      <c r="E165" s="468">
        <v>18542.599999999999</v>
      </c>
      <c r="F165" s="468">
        <v>1988.88</v>
      </c>
    </row>
    <row r="166" spans="1:6">
      <c r="A166" s="468" t="s">
        <v>1017</v>
      </c>
      <c r="B166" s="468" t="s">
        <v>1018</v>
      </c>
      <c r="C166" s="468" t="s">
        <v>864</v>
      </c>
      <c r="D166" s="468" t="s">
        <v>875</v>
      </c>
      <c r="E166" s="468">
        <v>10</v>
      </c>
      <c r="F166" s="468">
        <v>17.43</v>
      </c>
    </row>
    <row r="167" spans="1:6">
      <c r="A167" s="468" t="s">
        <v>1017</v>
      </c>
      <c r="B167" s="468" t="s">
        <v>1018</v>
      </c>
      <c r="C167" s="468" t="s">
        <v>824</v>
      </c>
      <c r="D167" s="468" t="s">
        <v>875</v>
      </c>
      <c r="E167" s="468">
        <v>66864.38</v>
      </c>
      <c r="F167" s="468">
        <v>15657.510000000002</v>
      </c>
    </row>
    <row r="168" spans="1:6">
      <c r="A168" s="468" t="s">
        <v>1017</v>
      </c>
      <c r="B168" s="468" t="s">
        <v>1018</v>
      </c>
      <c r="C168" s="468" t="s">
        <v>1014</v>
      </c>
      <c r="D168" s="468" t="s">
        <v>875</v>
      </c>
      <c r="E168" s="468">
        <v>19123.2</v>
      </c>
      <c r="F168" s="468">
        <v>9524.380000000001</v>
      </c>
    </row>
    <row r="169" spans="1:6">
      <c r="A169" s="468" t="s">
        <v>1017</v>
      </c>
      <c r="B169" s="468" t="s">
        <v>1018</v>
      </c>
      <c r="C169" s="468" t="s">
        <v>865</v>
      </c>
      <c r="D169" s="468" t="s">
        <v>875</v>
      </c>
      <c r="E169" s="468">
        <v>219850</v>
      </c>
      <c r="F169" s="468">
        <v>68673.83</v>
      </c>
    </row>
    <row r="170" spans="1:6">
      <c r="A170" s="468" t="s">
        <v>1017</v>
      </c>
      <c r="B170" s="468" t="s">
        <v>1018</v>
      </c>
      <c r="C170" s="468" t="s">
        <v>853</v>
      </c>
      <c r="D170" s="468" t="s">
        <v>875</v>
      </c>
      <c r="E170" s="468">
        <v>4003.2000000000003</v>
      </c>
      <c r="F170" s="468">
        <v>2318.36</v>
      </c>
    </row>
    <row r="171" spans="1:6">
      <c r="A171" s="468" t="s">
        <v>1017</v>
      </c>
      <c r="B171" s="468" t="s">
        <v>1018</v>
      </c>
      <c r="C171" s="468" t="s">
        <v>854</v>
      </c>
      <c r="D171" s="468" t="s">
        <v>875</v>
      </c>
      <c r="E171" s="468">
        <v>3.4</v>
      </c>
      <c r="F171" s="468">
        <v>1.18</v>
      </c>
    </row>
    <row r="172" spans="1:6">
      <c r="A172" s="468" t="s">
        <v>1019</v>
      </c>
      <c r="B172" s="468" t="s">
        <v>1020</v>
      </c>
      <c r="C172" s="468" t="s">
        <v>863</v>
      </c>
      <c r="D172" s="468" t="s">
        <v>875</v>
      </c>
      <c r="E172" s="468">
        <v>2</v>
      </c>
      <c r="F172" s="468">
        <v>4.67</v>
      </c>
    </row>
    <row r="173" spans="1:6">
      <c r="A173" s="468" t="s">
        <v>1019</v>
      </c>
      <c r="B173" s="468" t="s">
        <v>1020</v>
      </c>
      <c r="C173" s="468" t="s">
        <v>851</v>
      </c>
      <c r="D173" s="468" t="s">
        <v>875</v>
      </c>
      <c r="E173" s="468">
        <v>7416.2</v>
      </c>
      <c r="F173" s="468">
        <v>783.92000000000007</v>
      </c>
    </row>
    <row r="174" spans="1:6">
      <c r="A174" s="468" t="s">
        <v>1019</v>
      </c>
      <c r="B174" s="468" t="s">
        <v>1020</v>
      </c>
      <c r="C174" s="468" t="s">
        <v>824</v>
      </c>
      <c r="D174" s="468" t="s">
        <v>875</v>
      </c>
      <c r="E174" s="468">
        <v>1561184.2200000004</v>
      </c>
      <c r="F174" s="468">
        <v>897723.25</v>
      </c>
    </row>
    <row r="175" spans="1:6">
      <c r="A175" s="468" t="s">
        <v>1019</v>
      </c>
      <c r="B175" s="468" t="s">
        <v>1020</v>
      </c>
      <c r="C175" s="468" t="s">
        <v>1014</v>
      </c>
      <c r="D175" s="468" t="s">
        <v>875</v>
      </c>
      <c r="E175" s="468">
        <v>8191.2</v>
      </c>
      <c r="F175" s="468">
        <v>5190.5</v>
      </c>
    </row>
    <row r="176" spans="1:6">
      <c r="A176" s="468" t="s">
        <v>1019</v>
      </c>
      <c r="B176" s="468" t="s">
        <v>1020</v>
      </c>
      <c r="C176" s="468" t="s">
        <v>854</v>
      </c>
      <c r="D176" s="468" t="s">
        <v>875</v>
      </c>
      <c r="E176" s="468">
        <v>6002.2</v>
      </c>
      <c r="F176" s="468">
        <v>326.52</v>
      </c>
    </row>
    <row r="177" spans="1:6">
      <c r="A177" s="468" t="s">
        <v>1021</v>
      </c>
      <c r="B177" s="468" t="s">
        <v>1022</v>
      </c>
      <c r="C177" s="468" t="s">
        <v>845</v>
      </c>
      <c r="D177" s="468" t="s">
        <v>875</v>
      </c>
      <c r="E177" s="468">
        <v>20160</v>
      </c>
      <c r="F177" s="468">
        <v>2494.38</v>
      </c>
    </row>
    <row r="178" spans="1:6">
      <c r="A178" s="468" t="s">
        <v>1021</v>
      </c>
      <c r="B178" s="468" t="s">
        <v>1022</v>
      </c>
      <c r="C178" s="468" t="s">
        <v>1013</v>
      </c>
      <c r="D178" s="468" t="s">
        <v>875</v>
      </c>
      <c r="E178" s="468">
        <v>270</v>
      </c>
      <c r="F178" s="468">
        <v>305.53000000000003</v>
      </c>
    </row>
    <row r="179" spans="1:6">
      <c r="A179" s="468" t="s">
        <v>1021</v>
      </c>
      <c r="B179" s="468" t="s">
        <v>1022</v>
      </c>
      <c r="C179" s="468" t="s">
        <v>1023</v>
      </c>
      <c r="D179" s="468" t="s">
        <v>875</v>
      </c>
      <c r="E179" s="468">
        <v>384</v>
      </c>
      <c r="F179" s="468">
        <v>119.2</v>
      </c>
    </row>
    <row r="180" spans="1:6">
      <c r="A180" s="468" t="s">
        <v>1021</v>
      </c>
      <c r="B180" s="468" t="s">
        <v>1022</v>
      </c>
      <c r="C180" s="468" t="s">
        <v>863</v>
      </c>
      <c r="D180" s="468" t="s">
        <v>875</v>
      </c>
      <c r="E180" s="468">
        <v>76.900000000000006</v>
      </c>
      <c r="F180" s="468">
        <v>14.92</v>
      </c>
    </row>
    <row r="181" spans="1:6">
      <c r="A181" s="468" t="s">
        <v>1021</v>
      </c>
      <c r="B181" s="468" t="s">
        <v>1022</v>
      </c>
      <c r="C181" s="468" t="s">
        <v>966</v>
      </c>
      <c r="D181" s="468" t="s">
        <v>875</v>
      </c>
      <c r="E181" s="468">
        <v>871.28000000000009</v>
      </c>
      <c r="F181" s="468">
        <v>507.59000000000003</v>
      </c>
    </row>
    <row r="182" spans="1:6">
      <c r="A182" s="468" t="s">
        <v>1021</v>
      </c>
      <c r="B182" s="468" t="s">
        <v>1022</v>
      </c>
      <c r="C182" s="468" t="s">
        <v>1024</v>
      </c>
      <c r="D182" s="468" t="s">
        <v>875</v>
      </c>
      <c r="E182" s="468">
        <v>406.04999999999995</v>
      </c>
      <c r="F182" s="468">
        <v>255.49</v>
      </c>
    </row>
    <row r="183" spans="1:6">
      <c r="A183" s="468" t="s">
        <v>1021</v>
      </c>
      <c r="B183" s="468" t="s">
        <v>1022</v>
      </c>
      <c r="C183" s="468" t="s">
        <v>851</v>
      </c>
      <c r="D183" s="468" t="s">
        <v>875</v>
      </c>
      <c r="E183" s="468">
        <v>18547.2</v>
      </c>
      <c r="F183" s="468">
        <v>2092.3200000000002</v>
      </c>
    </row>
    <row r="184" spans="1:6">
      <c r="A184" s="468" t="s">
        <v>1021</v>
      </c>
      <c r="B184" s="468" t="s">
        <v>1022</v>
      </c>
      <c r="C184" s="468" t="s">
        <v>824</v>
      </c>
      <c r="D184" s="468" t="s">
        <v>875</v>
      </c>
      <c r="E184" s="468">
        <v>5596.8</v>
      </c>
      <c r="F184" s="468">
        <v>1545.3</v>
      </c>
    </row>
    <row r="185" spans="1:6">
      <c r="A185" s="468" t="s">
        <v>1021</v>
      </c>
      <c r="B185" s="468" t="s">
        <v>1022</v>
      </c>
      <c r="C185" s="468" t="s">
        <v>852</v>
      </c>
      <c r="D185" s="468" t="s">
        <v>875</v>
      </c>
      <c r="E185" s="468">
        <v>95004</v>
      </c>
      <c r="F185" s="468">
        <v>10649.76</v>
      </c>
    </row>
    <row r="186" spans="1:6">
      <c r="A186" s="468" t="s">
        <v>1021</v>
      </c>
      <c r="B186" s="468" t="s">
        <v>1022</v>
      </c>
      <c r="C186" s="468" t="s">
        <v>963</v>
      </c>
      <c r="D186" s="468" t="s">
        <v>875</v>
      </c>
      <c r="E186" s="468">
        <v>18859.2</v>
      </c>
      <c r="F186" s="468">
        <v>1897.65</v>
      </c>
    </row>
    <row r="187" spans="1:6">
      <c r="A187" s="468" t="s">
        <v>1021</v>
      </c>
      <c r="B187" s="468" t="s">
        <v>1022</v>
      </c>
      <c r="C187" s="468" t="s">
        <v>854</v>
      </c>
      <c r="D187" s="468" t="s">
        <v>875</v>
      </c>
      <c r="E187" s="468">
        <v>9927</v>
      </c>
      <c r="F187" s="468">
        <v>1131.6399999999999</v>
      </c>
    </row>
    <row r="188" spans="1:6">
      <c r="A188" s="468" t="s">
        <v>1025</v>
      </c>
      <c r="B188" s="468" t="s">
        <v>1026</v>
      </c>
      <c r="C188" s="468" t="s">
        <v>854</v>
      </c>
      <c r="D188" s="468" t="s">
        <v>875</v>
      </c>
      <c r="E188" s="468">
        <v>3</v>
      </c>
      <c r="F188" s="468">
        <v>23.13</v>
      </c>
    </row>
    <row r="189" spans="1:6">
      <c r="A189" s="468" t="s">
        <v>1027</v>
      </c>
      <c r="B189" s="468" t="s">
        <v>1028</v>
      </c>
      <c r="C189" s="468" t="s">
        <v>851</v>
      </c>
      <c r="D189" s="468" t="s">
        <v>875</v>
      </c>
      <c r="E189" s="468">
        <v>960</v>
      </c>
      <c r="F189" s="468">
        <v>361.01</v>
      </c>
    </row>
    <row r="190" spans="1:6">
      <c r="A190" s="468" t="s">
        <v>1027</v>
      </c>
      <c r="B190" s="468" t="s">
        <v>1028</v>
      </c>
      <c r="C190" s="468" t="s">
        <v>824</v>
      </c>
      <c r="D190" s="468" t="s">
        <v>875</v>
      </c>
      <c r="E190" s="468">
        <v>37080.630000000005</v>
      </c>
      <c r="F190" s="468">
        <v>7420.7000000000007</v>
      </c>
    </row>
    <row r="191" spans="1:6">
      <c r="A191" s="468" t="s">
        <v>1029</v>
      </c>
      <c r="B191" s="468" t="s">
        <v>1030</v>
      </c>
      <c r="C191" s="468" t="s">
        <v>824</v>
      </c>
      <c r="D191" s="468" t="s">
        <v>875</v>
      </c>
      <c r="E191" s="468">
        <v>37120</v>
      </c>
      <c r="F191" s="468">
        <v>5952.67</v>
      </c>
    </row>
    <row r="192" spans="1:6">
      <c r="A192" s="468" t="s">
        <v>1029</v>
      </c>
      <c r="B192" s="468" t="s">
        <v>1030</v>
      </c>
      <c r="C192" s="468" t="s">
        <v>1031</v>
      </c>
      <c r="D192" s="468" t="s">
        <v>875</v>
      </c>
      <c r="E192" s="468">
        <v>147500</v>
      </c>
      <c r="F192" s="468">
        <v>14759.62</v>
      </c>
    </row>
    <row r="193" spans="1:6">
      <c r="A193" s="468" t="s">
        <v>1029</v>
      </c>
      <c r="B193" s="468" t="s">
        <v>1030</v>
      </c>
      <c r="C193" s="468" t="s">
        <v>856</v>
      </c>
      <c r="D193" s="468" t="s">
        <v>875</v>
      </c>
      <c r="E193" s="468">
        <v>0.3</v>
      </c>
      <c r="F193" s="468">
        <v>2.25</v>
      </c>
    </row>
    <row r="194" spans="1:6">
      <c r="A194" s="468" t="s">
        <v>1032</v>
      </c>
      <c r="B194" s="468" t="s">
        <v>1033</v>
      </c>
      <c r="C194" s="468" t="s">
        <v>863</v>
      </c>
      <c r="D194" s="468" t="s">
        <v>875</v>
      </c>
      <c r="E194" s="468">
        <v>118</v>
      </c>
      <c r="F194" s="468">
        <v>32.9</v>
      </c>
    </row>
    <row r="195" spans="1:6">
      <c r="A195" s="468" t="s">
        <v>1032</v>
      </c>
      <c r="B195" s="468" t="s">
        <v>1033</v>
      </c>
      <c r="C195" s="468" t="s">
        <v>824</v>
      </c>
      <c r="D195" s="468" t="s">
        <v>875</v>
      </c>
      <c r="E195" s="468">
        <v>12645</v>
      </c>
      <c r="F195" s="468">
        <v>6150.66</v>
      </c>
    </row>
    <row r="196" spans="1:6">
      <c r="A196" s="468" t="s">
        <v>1034</v>
      </c>
      <c r="B196" s="468" t="s">
        <v>1035</v>
      </c>
      <c r="C196" s="468" t="s">
        <v>863</v>
      </c>
      <c r="D196" s="468" t="s">
        <v>875</v>
      </c>
      <c r="E196" s="468">
        <v>10</v>
      </c>
      <c r="F196" s="468">
        <v>1.55</v>
      </c>
    </row>
    <row r="197" spans="1:6">
      <c r="A197" s="468" t="s">
        <v>1034</v>
      </c>
      <c r="B197" s="468" t="s">
        <v>1035</v>
      </c>
      <c r="C197" s="468" t="s">
        <v>966</v>
      </c>
      <c r="D197" s="468" t="s">
        <v>875</v>
      </c>
      <c r="E197" s="468">
        <v>7920</v>
      </c>
      <c r="F197" s="468">
        <v>6599.5</v>
      </c>
    </row>
    <row r="198" spans="1:6">
      <c r="A198" s="468" t="s">
        <v>1034</v>
      </c>
      <c r="B198" s="468" t="s">
        <v>1035</v>
      </c>
      <c r="C198" s="468" t="s">
        <v>824</v>
      </c>
      <c r="D198" s="468" t="s">
        <v>875</v>
      </c>
      <c r="E198" s="468">
        <v>318003.20999999996</v>
      </c>
      <c r="F198" s="468">
        <v>160124.9</v>
      </c>
    </row>
    <row r="199" spans="1:6">
      <c r="A199" s="468" t="s">
        <v>1034</v>
      </c>
      <c r="B199" s="468" t="s">
        <v>1035</v>
      </c>
      <c r="C199" s="468" t="s">
        <v>882</v>
      </c>
      <c r="D199" s="468" t="s">
        <v>875</v>
      </c>
      <c r="E199" s="468">
        <v>138</v>
      </c>
      <c r="F199" s="468">
        <v>268.89</v>
      </c>
    </row>
    <row r="200" spans="1:6">
      <c r="A200" s="468" t="s">
        <v>1034</v>
      </c>
      <c r="B200" s="468" t="s">
        <v>1035</v>
      </c>
      <c r="C200" s="468" t="s">
        <v>854</v>
      </c>
      <c r="D200" s="468" t="s">
        <v>875</v>
      </c>
      <c r="E200" s="468">
        <v>1</v>
      </c>
      <c r="F200" s="468">
        <v>1.3900000000000001</v>
      </c>
    </row>
    <row r="201" spans="1:6">
      <c r="A201" s="468" t="s">
        <v>1036</v>
      </c>
      <c r="B201" s="468" t="s">
        <v>1037</v>
      </c>
      <c r="C201" s="468" t="s">
        <v>863</v>
      </c>
      <c r="D201" s="468" t="s">
        <v>875</v>
      </c>
      <c r="E201" s="468">
        <v>254</v>
      </c>
      <c r="F201" s="468">
        <v>42.12</v>
      </c>
    </row>
    <row r="202" spans="1:6">
      <c r="A202" s="468" t="s">
        <v>1036</v>
      </c>
      <c r="B202" s="468" t="s">
        <v>1037</v>
      </c>
      <c r="C202" s="468" t="s">
        <v>824</v>
      </c>
      <c r="D202" s="468" t="s">
        <v>875</v>
      </c>
      <c r="E202" s="468">
        <v>433986.52</v>
      </c>
      <c r="F202" s="468">
        <v>235824.29000000004</v>
      </c>
    </row>
    <row r="203" spans="1:6">
      <c r="A203" s="468" t="s">
        <v>1036</v>
      </c>
      <c r="B203" s="468" t="s">
        <v>1037</v>
      </c>
      <c r="C203" s="468" t="s">
        <v>854</v>
      </c>
      <c r="D203" s="468" t="s">
        <v>875</v>
      </c>
      <c r="E203" s="468">
        <v>1075.2</v>
      </c>
      <c r="F203" s="468">
        <v>339.90000000000003</v>
      </c>
    </row>
    <row r="204" spans="1:6">
      <c r="A204" s="468" t="s">
        <v>1038</v>
      </c>
      <c r="B204" s="468" t="s">
        <v>1039</v>
      </c>
      <c r="C204" s="468" t="s">
        <v>966</v>
      </c>
      <c r="D204" s="468" t="s">
        <v>875</v>
      </c>
      <c r="E204" s="468">
        <v>5408</v>
      </c>
      <c r="F204" s="468">
        <v>2827.41</v>
      </c>
    </row>
    <row r="205" spans="1:6">
      <c r="A205" s="468" t="s">
        <v>1038</v>
      </c>
      <c r="B205" s="468" t="s">
        <v>1039</v>
      </c>
      <c r="C205" s="468" t="s">
        <v>851</v>
      </c>
      <c r="D205" s="468" t="s">
        <v>875</v>
      </c>
      <c r="E205" s="468">
        <v>180</v>
      </c>
      <c r="F205" s="468">
        <v>124.85000000000001</v>
      </c>
    </row>
    <row r="206" spans="1:6">
      <c r="A206" s="468" t="s">
        <v>1038</v>
      </c>
      <c r="B206" s="468" t="s">
        <v>1039</v>
      </c>
      <c r="C206" s="468" t="s">
        <v>824</v>
      </c>
      <c r="D206" s="468" t="s">
        <v>875</v>
      </c>
      <c r="E206" s="468">
        <v>286</v>
      </c>
      <c r="F206" s="468">
        <v>131.66</v>
      </c>
    </row>
    <row r="207" spans="1:6">
      <c r="A207" s="468" t="s">
        <v>1038</v>
      </c>
      <c r="B207" s="468" t="s">
        <v>1039</v>
      </c>
      <c r="C207" s="468" t="s">
        <v>882</v>
      </c>
      <c r="D207" s="468" t="s">
        <v>875</v>
      </c>
      <c r="E207" s="468">
        <v>154</v>
      </c>
      <c r="F207" s="468">
        <v>113.09</v>
      </c>
    </row>
    <row r="208" spans="1:6">
      <c r="A208" s="468" t="s">
        <v>1040</v>
      </c>
      <c r="B208" s="468" t="s">
        <v>1041</v>
      </c>
      <c r="C208" s="468" t="s">
        <v>845</v>
      </c>
      <c r="D208" s="468" t="s">
        <v>875</v>
      </c>
      <c r="E208" s="468">
        <v>139.5</v>
      </c>
      <c r="F208" s="468">
        <v>187.76</v>
      </c>
    </row>
    <row r="209" spans="1:6">
      <c r="A209" s="468" t="s">
        <v>1040</v>
      </c>
      <c r="B209" s="468" t="s">
        <v>1041</v>
      </c>
      <c r="C209" s="468" t="s">
        <v>966</v>
      </c>
      <c r="D209" s="468" t="s">
        <v>875</v>
      </c>
      <c r="E209" s="468">
        <v>10620.61</v>
      </c>
      <c r="F209" s="468">
        <v>9907.64</v>
      </c>
    </row>
    <row r="210" spans="1:6">
      <c r="A210" s="468" t="s">
        <v>1040</v>
      </c>
      <c r="B210" s="468" t="s">
        <v>1041</v>
      </c>
      <c r="C210" s="468" t="s">
        <v>851</v>
      </c>
      <c r="D210" s="468" t="s">
        <v>875</v>
      </c>
      <c r="E210" s="468">
        <v>100</v>
      </c>
      <c r="F210" s="468">
        <v>175.85</v>
      </c>
    </row>
    <row r="211" spans="1:6">
      <c r="A211" s="468" t="s">
        <v>1040</v>
      </c>
      <c r="B211" s="468" t="s">
        <v>1041</v>
      </c>
      <c r="C211" s="468" t="s">
        <v>824</v>
      </c>
      <c r="D211" s="468" t="s">
        <v>875</v>
      </c>
      <c r="E211" s="468">
        <v>12031.69</v>
      </c>
      <c r="F211" s="468">
        <v>7109.9500000000007</v>
      </c>
    </row>
    <row r="212" spans="1:6">
      <c r="A212" s="468" t="s">
        <v>1040</v>
      </c>
      <c r="B212" s="468" t="s">
        <v>1041</v>
      </c>
      <c r="C212" s="468" t="s">
        <v>963</v>
      </c>
      <c r="D212" s="468" t="s">
        <v>875</v>
      </c>
      <c r="E212" s="468">
        <v>21000</v>
      </c>
      <c r="F212" s="468">
        <v>10532.1</v>
      </c>
    </row>
    <row r="213" spans="1:6">
      <c r="A213" s="468" t="s">
        <v>1042</v>
      </c>
      <c r="B213" s="468" t="s">
        <v>1043</v>
      </c>
      <c r="C213" s="468" t="s">
        <v>845</v>
      </c>
      <c r="D213" s="468" t="s">
        <v>875</v>
      </c>
      <c r="E213" s="468">
        <v>456</v>
      </c>
      <c r="F213" s="468">
        <v>326.66000000000003</v>
      </c>
    </row>
    <row r="214" spans="1:6">
      <c r="A214" s="468" t="s">
        <v>1042</v>
      </c>
      <c r="B214" s="468" t="s">
        <v>1043</v>
      </c>
      <c r="C214" s="468" t="s">
        <v>966</v>
      </c>
      <c r="D214" s="468" t="s">
        <v>875</v>
      </c>
      <c r="E214" s="468">
        <v>489.16</v>
      </c>
      <c r="F214" s="468">
        <v>530.31999999999994</v>
      </c>
    </row>
    <row r="215" spans="1:6">
      <c r="A215" s="468" t="s">
        <v>1042</v>
      </c>
      <c r="B215" s="468" t="s">
        <v>1043</v>
      </c>
      <c r="C215" s="468" t="s">
        <v>851</v>
      </c>
      <c r="D215" s="468" t="s">
        <v>875</v>
      </c>
      <c r="E215" s="468">
        <v>72</v>
      </c>
      <c r="F215" s="468">
        <v>101.23</v>
      </c>
    </row>
    <row r="216" spans="1:6">
      <c r="A216" s="468" t="s">
        <v>1042</v>
      </c>
      <c r="B216" s="468" t="s">
        <v>1043</v>
      </c>
      <c r="C216" s="468" t="s">
        <v>824</v>
      </c>
      <c r="D216" s="468" t="s">
        <v>875</v>
      </c>
      <c r="E216" s="468">
        <v>2039.3</v>
      </c>
      <c r="F216" s="468">
        <v>1540.01</v>
      </c>
    </row>
    <row r="217" spans="1:6">
      <c r="A217" s="468" t="s">
        <v>1042</v>
      </c>
      <c r="B217" s="468" t="s">
        <v>1043</v>
      </c>
      <c r="C217" s="468" t="s">
        <v>859</v>
      </c>
      <c r="D217" s="468" t="s">
        <v>875</v>
      </c>
      <c r="E217" s="468">
        <v>7183.8</v>
      </c>
      <c r="F217" s="468">
        <v>4595.1400000000003</v>
      </c>
    </row>
    <row r="218" spans="1:6">
      <c r="A218" s="468" t="s">
        <v>1044</v>
      </c>
      <c r="B218" s="468" t="s">
        <v>1045</v>
      </c>
      <c r="C218" s="468" t="s">
        <v>966</v>
      </c>
      <c r="D218" s="468" t="s">
        <v>875</v>
      </c>
      <c r="E218" s="468">
        <v>794.31000000000006</v>
      </c>
      <c r="F218" s="468">
        <v>778.54</v>
      </c>
    </row>
    <row r="219" spans="1:6">
      <c r="A219" s="468" t="s">
        <v>1044</v>
      </c>
      <c r="B219" s="468" t="s">
        <v>1045</v>
      </c>
      <c r="C219" s="468" t="s">
        <v>1024</v>
      </c>
      <c r="D219" s="468" t="s">
        <v>875</v>
      </c>
      <c r="E219" s="468">
        <v>15</v>
      </c>
      <c r="F219" s="468">
        <v>29.84</v>
      </c>
    </row>
    <row r="220" spans="1:6">
      <c r="A220" s="468" t="s">
        <v>1044</v>
      </c>
      <c r="B220" s="468" t="s">
        <v>1045</v>
      </c>
      <c r="C220" s="468" t="s">
        <v>824</v>
      </c>
      <c r="D220" s="468" t="s">
        <v>875</v>
      </c>
      <c r="E220" s="468">
        <v>20</v>
      </c>
      <c r="F220" s="468">
        <v>39.97</v>
      </c>
    </row>
    <row r="221" spans="1:6">
      <c r="A221" s="468" t="s">
        <v>1044</v>
      </c>
      <c r="B221" s="468" t="s">
        <v>1045</v>
      </c>
      <c r="C221" s="468" t="s">
        <v>882</v>
      </c>
      <c r="D221" s="468" t="s">
        <v>875</v>
      </c>
      <c r="E221" s="468">
        <v>12</v>
      </c>
      <c r="F221" s="468">
        <v>21.35</v>
      </c>
    </row>
    <row r="222" spans="1:6">
      <c r="A222" s="468" t="s">
        <v>1046</v>
      </c>
      <c r="B222" s="468" t="s">
        <v>1047</v>
      </c>
      <c r="C222" s="468" t="s">
        <v>1048</v>
      </c>
      <c r="D222" s="468" t="s">
        <v>875</v>
      </c>
      <c r="E222" s="468">
        <v>1625.8</v>
      </c>
      <c r="F222" s="468">
        <v>1107.1000000000001</v>
      </c>
    </row>
    <row r="223" spans="1:6">
      <c r="A223" s="468" t="s">
        <v>1046</v>
      </c>
      <c r="B223" s="468" t="s">
        <v>1047</v>
      </c>
      <c r="C223" s="468" t="s">
        <v>845</v>
      </c>
      <c r="D223" s="468" t="s">
        <v>875</v>
      </c>
      <c r="E223" s="468">
        <v>5307.5</v>
      </c>
      <c r="F223" s="468">
        <v>6148.4900000000007</v>
      </c>
    </row>
    <row r="224" spans="1:6">
      <c r="A224" s="468" t="s">
        <v>1046</v>
      </c>
      <c r="B224" s="468" t="s">
        <v>1047</v>
      </c>
      <c r="C224" s="468" t="s">
        <v>1049</v>
      </c>
      <c r="D224" s="468" t="s">
        <v>875</v>
      </c>
      <c r="E224" s="468">
        <v>3091.7999999999997</v>
      </c>
      <c r="F224" s="468">
        <v>1873.32</v>
      </c>
    </row>
    <row r="225" spans="1:6">
      <c r="A225" s="468" t="s">
        <v>1046</v>
      </c>
      <c r="B225" s="468" t="s">
        <v>1047</v>
      </c>
      <c r="C225" s="468" t="s">
        <v>1050</v>
      </c>
      <c r="D225" s="468" t="s">
        <v>875</v>
      </c>
      <c r="E225" s="468">
        <v>187.2</v>
      </c>
      <c r="F225" s="468">
        <v>60.5</v>
      </c>
    </row>
    <row r="226" spans="1:6">
      <c r="A226" s="468" t="s">
        <v>1046</v>
      </c>
      <c r="B226" s="468" t="s">
        <v>1047</v>
      </c>
      <c r="C226" s="468" t="s">
        <v>862</v>
      </c>
      <c r="D226" s="468" t="s">
        <v>875</v>
      </c>
      <c r="E226" s="468">
        <v>180</v>
      </c>
      <c r="F226" s="468">
        <v>198.39000000000001</v>
      </c>
    </row>
    <row r="227" spans="1:6">
      <c r="A227" s="468" t="s">
        <v>1046</v>
      </c>
      <c r="B227" s="468" t="s">
        <v>1047</v>
      </c>
      <c r="C227" s="468" t="s">
        <v>863</v>
      </c>
      <c r="D227" s="468" t="s">
        <v>875</v>
      </c>
      <c r="E227" s="468">
        <v>9894</v>
      </c>
      <c r="F227" s="468">
        <v>1515.3700000000001</v>
      </c>
    </row>
    <row r="228" spans="1:6">
      <c r="A228" s="468" t="s">
        <v>1046</v>
      </c>
      <c r="B228" s="468" t="s">
        <v>1047</v>
      </c>
      <c r="C228" s="468" t="s">
        <v>966</v>
      </c>
      <c r="D228" s="468" t="s">
        <v>875</v>
      </c>
      <c r="E228" s="468">
        <v>7292.18</v>
      </c>
      <c r="F228" s="468">
        <v>7062.6900000000005</v>
      </c>
    </row>
    <row r="229" spans="1:6">
      <c r="A229" s="468" t="s">
        <v>1046</v>
      </c>
      <c r="B229" s="468" t="s">
        <v>1047</v>
      </c>
      <c r="C229" s="468" t="s">
        <v>1024</v>
      </c>
      <c r="D229" s="468" t="s">
        <v>875</v>
      </c>
      <c r="E229" s="468">
        <v>47.5</v>
      </c>
      <c r="F229" s="468">
        <v>81.5</v>
      </c>
    </row>
    <row r="230" spans="1:6">
      <c r="A230" s="468" t="s">
        <v>1046</v>
      </c>
      <c r="B230" s="468" t="s">
        <v>1047</v>
      </c>
      <c r="C230" s="468" t="s">
        <v>850</v>
      </c>
      <c r="D230" s="468" t="s">
        <v>875</v>
      </c>
      <c r="E230" s="468">
        <v>177.52</v>
      </c>
      <c r="F230" s="468">
        <v>158.43</v>
      </c>
    </row>
    <row r="231" spans="1:6">
      <c r="A231" s="468" t="s">
        <v>1046</v>
      </c>
      <c r="B231" s="468" t="s">
        <v>1047</v>
      </c>
      <c r="C231" s="468" t="s">
        <v>851</v>
      </c>
      <c r="D231" s="468" t="s">
        <v>875</v>
      </c>
      <c r="E231" s="468">
        <v>1065</v>
      </c>
      <c r="F231" s="468">
        <v>1140.49</v>
      </c>
    </row>
    <row r="232" spans="1:6">
      <c r="A232" s="468" t="s">
        <v>1046</v>
      </c>
      <c r="B232" s="468" t="s">
        <v>1047</v>
      </c>
      <c r="C232" s="468" t="s">
        <v>824</v>
      </c>
      <c r="D232" s="468" t="s">
        <v>875</v>
      </c>
      <c r="E232" s="468">
        <v>175509.08</v>
      </c>
      <c r="F232" s="468">
        <v>100020.52</v>
      </c>
    </row>
    <row r="233" spans="1:6">
      <c r="A233" s="468" t="s">
        <v>1046</v>
      </c>
      <c r="B233" s="468" t="s">
        <v>1047</v>
      </c>
      <c r="C233" s="468" t="s">
        <v>882</v>
      </c>
      <c r="D233" s="468" t="s">
        <v>875</v>
      </c>
      <c r="E233" s="468">
        <v>7807.18</v>
      </c>
      <c r="F233" s="468">
        <v>15742.34</v>
      </c>
    </row>
    <row r="234" spans="1:6">
      <c r="A234" s="468" t="s">
        <v>1046</v>
      </c>
      <c r="B234" s="468" t="s">
        <v>1047</v>
      </c>
      <c r="C234" s="468" t="s">
        <v>980</v>
      </c>
      <c r="D234" s="468" t="s">
        <v>875</v>
      </c>
      <c r="E234" s="468">
        <v>300</v>
      </c>
      <c r="F234" s="468">
        <v>568.16999999999996</v>
      </c>
    </row>
    <row r="235" spans="1:6">
      <c r="A235" s="468" t="s">
        <v>1046</v>
      </c>
      <c r="B235" s="468" t="s">
        <v>1047</v>
      </c>
      <c r="C235" s="468" t="s">
        <v>1014</v>
      </c>
      <c r="D235" s="468" t="s">
        <v>875</v>
      </c>
      <c r="E235" s="468">
        <v>532</v>
      </c>
      <c r="F235" s="468">
        <v>677.06000000000006</v>
      </c>
    </row>
    <row r="236" spans="1:6">
      <c r="A236" s="468" t="s">
        <v>1046</v>
      </c>
      <c r="B236" s="468" t="s">
        <v>1047</v>
      </c>
      <c r="C236" s="468" t="s">
        <v>883</v>
      </c>
      <c r="D236" s="468" t="s">
        <v>875</v>
      </c>
      <c r="E236" s="468">
        <v>1932.4</v>
      </c>
      <c r="F236" s="468">
        <v>1208.83</v>
      </c>
    </row>
    <row r="237" spans="1:6">
      <c r="A237" s="468" t="s">
        <v>1046</v>
      </c>
      <c r="B237" s="468" t="s">
        <v>1047</v>
      </c>
      <c r="C237" s="468" t="s">
        <v>859</v>
      </c>
      <c r="D237" s="468" t="s">
        <v>875</v>
      </c>
      <c r="E237" s="468">
        <v>4315.6000000000004</v>
      </c>
      <c r="F237" s="468">
        <v>2763.73</v>
      </c>
    </row>
    <row r="238" spans="1:6">
      <c r="A238" s="468" t="s">
        <v>1046</v>
      </c>
      <c r="B238" s="468" t="s">
        <v>1047</v>
      </c>
      <c r="C238" s="468" t="s">
        <v>1015</v>
      </c>
      <c r="D238" s="468" t="s">
        <v>875</v>
      </c>
      <c r="E238" s="468">
        <v>439.12</v>
      </c>
      <c r="F238" s="468">
        <v>538.34</v>
      </c>
    </row>
    <row r="239" spans="1:6">
      <c r="A239" s="468" t="s">
        <v>1046</v>
      </c>
      <c r="B239" s="468" t="s">
        <v>1047</v>
      </c>
      <c r="C239" s="468" t="s">
        <v>855</v>
      </c>
      <c r="D239" s="468" t="s">
        <v>875</v>
      </c>
      <c r="E239" s="468">
        <v>1120</v>
      </c>
      <c r="F239" s="468">
        <v>1398.1100000000001</v>
      </c>
    </row>
    <row r="240" spans="1:6">
      <c r="A240" s="468" t="s">
        <v>1051</v>
      </c>
      <c r="B240" s="468" t="s">
        <v>1052</v>
      </c>
      <c r="C240" s="468" t="s">
        <v>824</v>
      </c>
      <c r="D240" s="468" t="s">
        <v>825</v>
      </c>
      <c r="E240" s="468">
        <v>1440</v>
      </c>
      <c r="F240" s="468">
        <v>254.02</v>
      </c>
    </row>
    <row r="241" spans="1:6">
      <c r="A241" s="468" t="s">
        <v>1051</v>
      </c>
      <c r="B241" s="468" t="s">
        <v>1052</v>
      </c>
      <c r="C241" s="468" t="s">
        <v>856</v>
      </c>
      <c r="D241" s="468" t="s">
        <v>825</v>
      </c>
      <c r="E241" s="468">
        <v>4320</v>
      </c>
      <c r="F241" s="468">
        <v>697.74</v>
      </c>
    </row>
    <row r="242" spans="1:6">
      <c r="A242" s="468" t="s">
        <v>1053</v>
      </c>
      <c r="B242" s="468" t="s">
        <v>1054</v>
      </c>
      <c r="C242" s="468" t="s">
        <v>850</v>
      </c>
      <c r="D242" s="468" t="s">
        <v>825</v>
      </c>
      <c r="E242" s="468">
        <v>10200</v>
      </c>
      <c r="F242" s="468">
        <v>985.27</v>
      </c>
    </row>
    <row r="243" spans="1:6">
      <c r="A243" s="468" t="s">
        <v>1055</v>
      </c>
      <c r="B243" s="468" t="s">
        <v>1056</v>
      </c>
      <c r="C243" s="468" t="s">
        <v>824</v>
      </c>
      <c r="D243" s="468" t="s">
        <v>825</v>
      </c>
      <c r="E243" s="468">
        <v>6120</v>
      </c>
      <c r="F243" s="468">
        <v>951.6</v>
      </c>
    </row>
    <row r="244" spans="1:6">
      <c r="A244" s="468" t="s">
        <v>1057</v>
      </c>
      <c r="B244" s="468" t="s">
        <v>1058</v>
      </c>
      <c r="C244" s="468" t="s">
        <v>824</v>
      </c>
      <c r="D244" s="468" t="s">
        <v>825</v>
      </c>
      <c r="E244" s="468">
        <v>4500</v>
      </c>
      <c r="F244" s="468">
        <v>573.71</v>
      </c>
    </row>
    <row r="245" spans="1:6">
      <c r="A245" s="468" t="s">
        <v>1057</v>
      </c>
      <c r="B245" s="468" t="s">
        <v>1058</v>
      </c>
      <c r="C245" s="468" t="s">
        <v>855</v>
      </c>
      <c r="D245" s="468" t="s">
        <v>825</v>
      </c>
      <c r="E245" s="468">
        <v>8</v>
      </c>
      <c r="F245" s="468">
        <v>3.67</v>
      </c>
    </row>
    <row r="246" spans="1:6">
      <c r="A246" s="468" t="s">
        <v>1057</v>
      </c>
      <c r="B246" s="468" t="s">
        <v>1058</v>
      </c>
      <c r="C246" s="468" t="s">
        <v>856</v>
      </c>
      <c r="D246" s="468" t="s">
        <v>825</v>
      </c>
      <c r="E246" s="468">
        <v>4620</v>
      </c>
      <c r="F246" s="468">
        <v>1930.01</v>
      </c>
    </row>
    <row r="247" spans="1:6">
      <c r="A247" s="468" t="s">
        <v>1059</v>
      </c>
      <c r="B247" s="468" t="s">
        <v>1060</v>
      </c>
      <c r="C247" s="468" t="s">
        <v>824</v>
      </c>
      <c r="D247" s="468" t="s">
        <v>875</v>
      </c>
      <c r="E247" s="468">
        <v>2500</v>
      </c>
      <c r="F247" s="468">
        <v>1528.54</v>
      </c>
    </row>
    <row r="248" spans="1:6">
      <c r="A248" s="468" t="s">
        <v>1061</v>
      </c>
      <c r="B248" s="468" t="s">
        <v>1062</v>
      </c>
      <c r="C248" s="468" t="s">
        <v>824</v>
      </c>
      <c r="D248" s="468" t="s">
        <v>875</v>
      </c>
      <c r="E248" s="468">
        <v>166</v>
      </c>
      <c r="F248" s="468">
        <v>25.189999999999998</v>
      </c>
    </row>
    <row r="249" spans="1:6">
      <c r="A249" s="468" t="s">
        <v>1063</v>
      </c>
      <c r="B249" s="468" t="s">
        <v>1064</v>
      </c>
      <c r="C249" s="468" t="s">
        <v>863</v>
      </c>
      <c r="D249" s="468" t="s">
        <v>875</v>
      </c>
      <c r="E249" s="468">
        <v>0.4</v>
      </c>
      <c r="F249" s="468">
        <v>1.77</v>
      </c>
    </row>
    <row r="250" spans="1:6">
      <c r="A250" s="468" t="s">
        <v>1063</v>
      </c>
      <c r="B250" s="468" t="s">
        <v>1064</v>
      </c>
      <c r="C250" s="468" t="s">
        <v>824</v>
      </c>
      <c r="D250" s="468" t="s">
        <v>875</v>
      </c>
      <c r="E250" s="468">
        <v>7801.6</v>
      </c>
      <c r="F250" s="468">
        <v>1612.8400000000001</v>
      </c>
    </row>
    <row r="251" spans="1:6">
      <c r="A251" s="468" t="s">
        <v>1065</v>
      </c>
      <c r="B251" s="468" t="s">
        <v>1066</v>
      </c>
      <c r="C251" s="468" t="s">
        <v>862</v>
      </c>
      <c r="D251" s="468" t="s">
        <v>875</v>
      </c>
      <c r="E251" s="468">
        <v>1000</v>
      </c>
      <c r="F251" s="468">
        <v>1501.53</v>
      </c>
    </row>
    <row r="252" spans="1:6">
      <c r="A252" s="468" t="s">
        <v>1065</v>
      </c>
      <c r="B252" s="468" t="s">
        <v>1066</v>
      </c>
      <c r="C252" s="468" t="s">
        <v>824</v>
      </c>
      <c r="D252" s="468" t="s">
        <v>875</v>
      </c>
      <c r="E252" s="468">
        <v>677048.22</v>
      </c>
      <c r="F252" s="468">
        <v>142140.16</v>
      </c>
    </row>
    <row r="253" spans="1:6">
      <c r="A253" s="468" t="s">
        <v>1067</v>
      </c>
      <c r="B253" s="468" t="s">
        <v>1068</v>
      </c>
      <c r="C253" s="468" t="s">
        <v>1013</v>
      </c>
      <c r="D253" s="468" t="s">
        <v>875</v>
      </c>
      <c r="E253" s="468">
        <v>25</v>
      </c>
      <c r="F253" s="468">
        <v>279.67</v>
      </c>
    </row>
    <row r="254" spans="1:6">
      <c r="A254" s="468" t="s">
        <v>1067</v>
      </c>
      <c r="B254" s="468" t="s">
        <v>1068</v>
      </c>
      <c r="C254" s="468" t="s">
        <v>862</v>
      </c>
      <c r="D254" s="468" t="s">
        <v>875</v>
      </c>
      <c r="E254" s="468">
        <v>239.5</v>
      </c>
      <c r="F254" s="468">
        <v>3722.6800000000003</v>
      </c>
    </row>
    <row r="255" spans="1:6">
      <c r="A255" s="468" t="s">
        <v>1067</v>
      </c>
      <c r="B255" s="468" t="s">
        <v>1068</v>
      </c>
      <c r="C255" s="468" t="s">
        <v>850</v>
      </c>
      <c r="D255" s="468" t="s">
        <v>875</v>
      </c>
      <c r="E255" s="468">
        <v>5</v>
      </c>
      <c r="F255" s="468">
        <v>245.93</v>
      </c>
    </row>
    <row r="256" spans="1:6">
      <c r="A256" s="468" t="s">
        <v>1067</v>
      </c>
      <c r="B256" s="468" t="s">
        <v>1068</v>
      </c>
      <c r="C256" s="468" t="s">
        <v>824</v>
      </c>
      <c r="D256" s="468" t="s">
        <v>875</v>
      </c>
      <c r="E256" s="468">
        <v>20</v>
      </c>
      <c r="F256" s="468">
        <v>12.31</v>
      </c>
    </row>
    <row r="257" spans="1:6">
      <c r="A257" s="468" t="s">
        <v>1067</v>
      </c>
      <c r="B257" s="468" t="s">
        <v>1068</v>
      </c>
      <c r="C257" s="468" t="s">
        <v>855</v>
      </c>
      <c r="D257" s="468" t="s">
        <v>875</v>
      </c>
      <c r="E257" s="468">
        <v>10</v>
      </c>
      <c r="F257" s="468">
        <v>506.97</v>
      </c>
    </row>
    <row r="258" spans="1:6">
      <c r="A258" s="468" t="s">
        <v>1069</v>
      </c>
      <c r="B258" s="468" t="s">
        <v>1070</v>
      </c>
      <c r="C258" s="468" t="s">
        <v>824</v>
      </c>
      <c r="D258" s="468" t="s">
        <v>875</v>
      </c>
      <c r="E258" s="468">
        <v>600</v>
      </c>
      <c r="F258" s="468">
        <v>554.91</v>
      </c>
    </row>
    <row r="259" spans="1:6">
      <c r="A259" s="468" t="s">
        <v>1069</v>
      </c>
      <c r="B259" s="468" t="s">
        <v>1070</v>
      </c>
      <c r="C259" s="468" t="s">
        <v>980</v>
      </c>
      <c r="D259" s="468" t="s">
        <v>875</v>
      </c>
      <c r="E259" s="468">
        <v>7</v>
      </c>
      <c r="F259" s="468">
        <v>4</v>
      </c>
    </row>
    <row r="260" spans="1:6">
      <c r="A260" s="468" t="s">
        <v>1071</v>
      </c>
      <c r="B260" s="468" t="s">
        <v>1072</v>
      </c>
      <c r="C260" s="468" t="s">
        <v>863</v>
      </c>
      <c r="D260" s="468" t="s">
        <v>875</v>
      </c>
      <c r="E260" s="468">
        <v>1100</v>
      </c>
      <c r="F260" s="468">
        <v>88.98</v>
      </c>
    </row>
    <row r="261" spans="1:6">
      <c r="A261" s="468" t="s">
        <v>1073</v>
      </c>
      <c r="B261" s="468" t="s">
        <v>1074</v>
      </c>
      <c r="C261" s="468" t="s">
        <v>824</v>
      </c>
      <c r="D261" s="468" t="s">
        <v>875</v>
      </c>
      <c r="E261" s="468">
        <v>65</v>
      </c>
      <c r="F261" s="468">
        <v>68.88</v>
      </c>
    </row>
    <row r="262" spans="1:6">
      <c r="A262" s="468" t="s">
        <v>1075</v>
      </c>
      <c r="B262" s="468" t="s">
        <v>1076</v>
      </c>
      <c r="C262" s="468" t="s">
        <v>824</v>
      </c>
      <c r="D262" s="468" t="s">
        <v>875</v>
      </c>
      <c r="E262" s="468">
        <v>300</v>
      </c>
      <c r="F262" s="468">
        <v>9.69</v>
      </c>
    </row>
    <row r="263" spans="1:6">
      <c r="A263" s="468" t="s">
        <v>1077</v>
      </c>
      <c r="B263" s="468" t="s">
        <v>1078</v>
      </c>
      <c r="C263" s="468" t="s">
        <v>863</v>
      </c>
      <c r="D263" s="468" t="s">
        <v>875</v>
      </c>
      <c r="E263" s="468">
        <v>1000</v>
      </c>
      <c r="F263" s="468">
        <v>673.36</v>
      </c>
    </row>
    <row r="264" spans="1:6">
      <c r="A264" s="468" t="s">
        <v>1079</v>
      </c>
      <c r="B264" s="468" t="s">
        <v>1080</v>
      </c>
      <c r="C264" s="468" t="s">
        <v>863</v>
      </c>
      <c r="D264" s="468" t="s">
        <v>875</v>
      </c>
      <c r="E264" s="468">
        <v>400</v>
      </c>
      <c r="F264" s="468">
        <v>321.02</v>
      </c>
    </row>
    <row r="265" spans="1:6">
      <c r="A265" s="468" t="s">
        <v>1081</v>
      </c>
      <c r="B265" s="468" t="s">
        <v>1082</v>
      </c>
      <c r="C265" s="468" t="s">
        <v>824</v>
      </c>
      <c r="D265" s="468" t="s">
        <v>875</v>
      </c>
      <c r="E265" s="468">
        <v>1000</v>
      </c>
      <c r="F265" s="468">
        <v>8.61</v>
      </c>
    </row>
    <row r="266" spans="1:6">
      <c r="A266" s="468" t="s">
        <v>1083</v>
      </c>
      <c r="B266" s="468" t="s">
        <v>1084</v>
      </c>
      <c r="C266" s="468" t="s">
        <v>824</v>
      </c>
      <c r="D266" s="468" t="s">
        <v>875</v>
      </c>
      <c r="E266" s="468">
        <v>995723</v>
      </c>
      <c r="F266" s="468">
        <v>50040.37</v>
      </c>
    </row>
    <row r="267" spans="1:6">
      <c r="A267" s="468" t="s">
        <v>1083</v>
      </c>
      <c r="B267" s="468" t="s">
        <v>1084</v>
      </c>
      <c r="C267" s="468" t="s">
        <v>883</v>
      </c>
      <c r="D267" s="468" t="s">
        <v>875</v>
      </c>
      <c r="E267" s="468">
        <v>784026</v>
      </c>
      <c r="F267" s="468">
        <v>29275.510000000002</v>
      </c>
    </row>
    <row r="268" spans="1:6">
      <c r="A268" s="468" t="s">
        <v>1085</v>
      </c>
      <c r="B268" s="468" t="s">
        <v>1086</v>
      </c>
      <c r="C268" s="468" t="s">
        <v>824</v>
      </c>
      <c r="D268" s="468" t="s">
        <v>875</v>
      </c>
      <c r="E268" s="468">
        <v>705</v>
      </c>
      <c r="F268" s="468">
        <v>158.46</v>
      </c>
    </row>
    <row r="269" spans="1:6">
      <c r="A269" s="468" t="s">
        <v>1085</v>
      </c>
      <c r="B269" s="468" t="s">
        <v>1086</v>
      </c>
      <c r="C269" s="468" t="s">
        <v>866</v>
      </c>
      <c r="D269" s="468" t="s">
        <v>875</v>
      </c>
      <c r="E269" s="468">
        <v>24500</v>
      </c>
      <c r="F269" s="468">
        <v>3185.56</v>
      </c>
    </row>
    <row r="270" spans="1:6">
      <c r="A270" s="468" t="s">
        <v>1087</v>
      </c>
      <c r="B270" s="468" t="s">
        <v>1088</v>
      </c>
      <c r="C270" s="468" t="s">
        <v>824</v>
      </c>
      <c r="D270" s="468" t="s">
        <v>875</v>
      </c>
      <c r="E270" s="468">
        <v>487831.9</v>
      </c>
      <c r="F270" s="468">
        <v>25715.99</v>
      </c>
    </row>
    <row r="271" spans="1:6">
      <c r="A271" s="468" t="s">
        <v>1087</v>
      </c>
      <c r="B271" s="468" t="s">
        <v>1088</v>
      </c>
      <c r="C271" s="468" t="s">
        <v>977</v>
      </c>
      <c r="D271" s="468" t="s">
        <v>875</v>
      </c>
      <c r="E271" s="468">
        <v>480</v>
      </c>
      <c r="F271" s="468">
        <v>200.86</v>
      </c>
    </row>
    <row r="272" spans="1:6">
      <c r="A272" s="468" t="s">
        <v>1087</v>
      </c>
      <c r="B272" s="468" t="s">
        <v>1088</v>
      </c>
      <c r="C272" s="468" t="s">
        <v>866</v>
      </c>
      <c r="D272" s="468" t="s">
        <v>875</v>
      </c>
      <c r="E272" s="468">
        <v>20114</v>
      </c>
      <c r="F272" s="468">
        <v>1657.94</v>
      </c>
    </row>
    <row r="273" spans="1:6">
      <c r="A273" s="468" t="s">
        <v>1087</v>
      </c>
      <c r="B273" s="468" t="s">
        <v>1088</v>
      </c>
      <c r="C273" s="468" t="s">
        <v>1089</v>
      </c>
      <c r="D273" s="468" t="s">
        <v>875</v>
      </c>
      <c r="E273" s="468">
        <v>5331</v>
      </c>
      <c r="F273" s="468">
        <v>482.40000000000003</v>
      </c>
    </row>
    <row r="274" spans="1:6">
      <c r="A274" s="468" t="s">
        <v>1090</v>
      </c>
      <c r="B274" s="468" t="s">
        <v>1091</v>
      </c>
      <c r="C274" s="468" t="s">
        <v>845</v>
      </c>
      <c r="D274" s="468" t="s">
        <v>875</v>
      </c>
      <c r="E274" s="468">
        <v>10</v>
      </c>
      <c r="F274" s="468">
        <v>1794.7</v>
      </c>
    </row>
    <row r="275" spans="1:6">
      <c r="A275" s="468" t="s">
        <v>1090</v>
      </c>
      <c r="B275" s="468" t="s">
        <v>1091</v>
      </c>
      <c r="C275" s="468" t="s">
        <v>1005</v>
      </c>
      <c r="D275" s="468" t="s">
        <v>875</v>
      </c>
      <c r="E275" s="468">
        <v>25</v>
      </c>
      <c r="F275" s="468">
        <v>399.27</v>
      </c>
    </row>
    <row r="276" spans="1:6">
      <c r="A276" s="468" t="s">
        <v>1090</v>
      </c>
      <c r="B276" s="468" t="s">
        <v>1091</v>
      </c>
      <c r="C276" s="468" t="s">
        <v>883</v>
      </c>
      <c r="D276" s="468" t="s">
        <v>875</v>
      </c>
      <c r="E276" s="468">
        <v>25</v>
      </c>
      <c r="F276" s="468">
        <v>1252.3399999999999</v>
      </c>
    </row>
    <row r="277" spans="1:6">
      <c r="A277" s="468" t="s">
        <v>1092</v>
      </c>
      <c r="B277" s="468" t="s">
        <v>1093</v>
      </c>
      <c r="C277" s="468" t="s">
        <v>824</v>
      </c>
      <c r="D277" s="468" t="s">
        <v>875</v>
      </c>
      <c r="E277" s="468">
        <v>990350</v>
      </c>
      <c r="F277" s="468">
        <v>23748.85</v>
      </c>
    </row>
    <row r="278" spans="1:6">
      <c r="A278" s="468" t="s">
        <v>1094</v>
      </c>
      <c r="B278" s="468" t="s">
        <v>1095</v>
      </c>
      <c r="C278" s="468" t="s">
        <v>863</v>
      </c>
      <c r="D278" s="468" t="s">
        <v>875</v>
      </c>
      <c r="E278" s="468">
        <v>2000</v>
      </c>
      <c r="F278" s="468">
        <v>320.32</v>
      </c>
    </row>
    <row r="279" spans="1:6">
      <c r="A279" s="468" t="s">
        <v>1094</v>
      </c>
      <c r="B279" s="468" t="s">
        <v>1095</v>
      </c>
      <c r="C279" s="468" t="s">
        <v>966</v>
      </c>
      <c r="D279" s="468" t="s">
        <v>875</v>
      </c>
      <c r="E279" s="468">
        <v>90</v>
      </c>
      <c r="F279" s="468">
        <v>657.71</v>
      </c>
    </row>
    <row r="280" spans="1:6">
      <c r="A280" s="468" t="s">
        <v>1096</v>
      </c>
      <c r="B280" s="468" t="s">
        <v>1097</v>
      </c>
      <c r="C280" s="468" t="s">
        <v>824</v>
      </c>
      <c r="D280" s="468" t="s">
        <v>825</v>
      </c>
      <c r="E280" s="468">
        <v>1703.75</v>
      </c>
      <c r="F280" s="468">
        <v>128.22</v>
      </c>
    </row>
    <row r="281" spans="1:6">
      <c r="A281" s="468" t="s">
        <v>1098</v>
      </c>
      <c r="B281" s="468" t="s">
        <v>1099</v>
      </c>
      <c r="C281" s="468" t="s">
        <v>824</v>
      </c>
      <c r="D281" s="468" t="s">
        <v>825</v>
      </c>
      <c r="E281" s="468">
        <v>75818</v>
      </c>
      <c r="F281" s="468">
        <v>1450.46</v>
      </c>
    </row>
    <row r="282" spans="1:6">
      <c r="A282" s="468" t="s">
        <v>1098</v>
      </c>
      <c r="B282" s="468" t="s">
        <v>1099</v>
      </c>
      <c r="C282" s="468" t="s">
        <v>854</v>
      </c>
      <c r="D282" s="468" t="s">
        <v>825</v>
      </c>
      <c r="E282" s="468">
        <v>1979</v>
      </c>
      <c r="F282" s="468">
        <v>84.36</v>
      </c>
    </row>
    <row r="283" spans="1:6">
      <c r="A283" s="468" t="s">
        <v>1100</v>
      </c>
      <c r="B283" s="468" t="s">
        <v>1101</v>
      </c>
      <c r="C283" s="468" t="s">
        <v>824</v>
      </c>
      <c r="D283" s="468" t="s">
        <v>825</v>
      </c>
      <c r="E283" s="468">
        <v>19245</v>
      </c>
      <c r="F283" s="468">
        <v>1048.7</v>
      </c>
    </row>
    <row r="284" spans="1:6">
      <c r="A284" s="468" t="s">
        <v>1102</v>
      </c>
      <c r="B284" s="468" t="s">
        <v>1103</v>
      </c>
      <c r="C284" s="468" t="s">
        <v>824</v>
      </c>
      <c r="D284" s="468" t="s">
        <v>825</v>
      </c>
      <c r="E284" s="468">
        <v>92997</v>
      </c>
      <c r="F284" s="468">
        <v>1953.17</v>
      </c>
    </row>
    <row r="285" spans="1:6">
      <c r="A285" s="468" t="s">
        <v>1102</v>
      </c>
      <c r="B285" s="468" t="s">
        <v>1103</v>
      </c>
      <c r="C285" s="468" t="s">
        <v>882</v>
      </c>
      <c r="D285" s="468" t="s">
        <v>825</v>
      </c>
      <c r="E285" s="468">
        <v>5800</v>
      </c>
      <c r="F285" s="468">
        <v>3263.22</v>
      </c>
    </row>
    <row r="286" spans="1:6">
      <c r="A286" s="468" t="s">
        <v>1102</v>
      </c>
      <c r="B286" s="468" t="s">
        <v>1103</v>
      </c>
      <c r="C286" s="468" t="s">
        <v>1104</v>
      </c>
      <c r="D286" s="468" t="s">
        <v>825</v>
      </c>
      <c r="E286" s="468">
        <v>1700</v>
      </c>
      <c r="F286" s="468">
        <v>572.35</v>
      </c>
    </row>
    <row r="287" spans="1:6">
      <c r="A287" s="468" t="s">
        <v>1102</v>
      </c>
      <c r="B287" s="468" t="s">
        <v>1103</v>
      </c>
      <c r="C287" s="468" t="s">
        <v>856</v>
      </c>
      <c r="D287" s="468" t="s">
        <v>825</v>
      </c>
      <c r="E287" s="468">
        <v>4260</v>
      </c>
      <c r="F287" s="468">
        <v>3363.86</v>
      </c>
    </row>
    <row r="288" spans="1:6">
      <c r="A288" s="468" t="s">
        <v>1105</v>
      </c>
      <c r="B288" s="468" t="s">
        <v>1106</v>
      </c>
      <c r="C288" s="468" t="s">
        <v>824</v>
      </c>
      <c r="D288" s="468" t="s">
        <v>825</v>
      </c>
      <c r="E288" s="468">
        <v>28</v>
      </c>
      <c r="F288" s="468">
        <v>100.45</v>
      </c>
    </row>
    <row r="289" spans="1:6">
      <c r="A289" s="468" t="s">
        <v>1107</v>
      </c>
      <c r="B289" s="468" t="s">
        <v>1108</v>
      </c>
      <c r="C289" s="468" t="s">
        <v>824</v>
      </c>
      <c r="D289" s="468" t="s">
        <v>825</v>
      </c>
      <c r="E289" s="468">
        <v>880</v>
      </c>
      <c r="F289" s="468">
        <v>39.46</v>
      </c>
    </row>
    <row r="290" spans="1:6">
      <c r="A290" s="468" t="s">
        <v>1109</v>
      </c>
      <c r="B290" s="468" t="s">
        <v>1110</v>
      </c>
      <c r="C290" s="468" t="s">
        <v>1013</v>
      </c>
      <c r="D290" s="468" t="s">
        <v>825</v>
      </c>
      <c r="E290" s="468">
        <v>200</v>
      </c>
      <c r="F290" s="468">
        <v>134.06</v>
      </c>
    </row>
    <row r="291" spans="1:6">
      <c r="A291" s="468" t="s">
        <v>1109</v>
      </c>
      <c r="B291" s="468" t="s">
        <v>1110</v>
      </c>
      <c r="C291" s="468" t="s">
        <v>863</v>
      </c>
      <c r="D291" s="468" t="s">
        <v>825</v>
      </c>
      <c r="E291" s="468">
        <v>500</v>
      </c>
      <c r="F291" s="468">
        <v>231.59</v>
      </c>
    </row>
    <row r="292" spans="1:6">
      <c r="A292" s="468" t="s">
        <v>1109</v>
      </c>
      <c r="B292" s="468" t="s">
        <v>1110</v>
      </c>
      <c r="C292" s="468" t="s">
        <v>966</v>
      </c>
      <c r="D292" s="468" t="s">
        <v>825</v>
      </c>
      <c r="E292" s="468">
        <v>10</v>
      </c>
      <c r="F292" s="468">
        <v>27.87</v>
      </c>
    </row>
    <row r="293" spans="1:6">
      <c r="A293" s="468" t="s">
        <v>1109</v>
      </c>
      <c r="B293" s="468" t="s">
        <v>1110</v>
      </c>
      <c r="C293" s="468" t="s">
        <v>851</v>
      </c>
      <c r="D293" s="468" t="s">
        <v>825</v>
      </c>
      <c r="E293" s="468">
        <v>136</v>
      </c>
      <c r="F293" s="468">
        <v>112.73</v>
      </c>
    </row>
    <row r="294" spans="1:6">
      <c r="A294" s="468" t="s">
        <v>1109</v>
      </c>
      <c r="B294" s="468" t="s">
        <v>1110</v>
      </c>
      <c r="C294" s="468" t="s">
        <v>1111</v>
      </c>
      <c r="D294" s="468" t="s">
        <v>825</v>
      </c>
      <c r="E294" s="468">
        <v>9100</v>
      </c>
      <c r="F294" s="468">
        <v>488.42</v>
      </c>
    </row>
    <row r="295" spans="1:6">
      <c r="A295" s="468" t="s">
        <v>1109</v>
      </c>
      <c r="B295" s="468" t="s">
        <v>1110</v>
      </c>
      <c r="C295" s="468" t="s">
        <v>824</v>
      </c>
      <c r="D295" s="468" t="s">
        <v>825</v>
      </c>
      <c r="E295" s="468">
        <v>1548602</v>
      </c>
      <c r="F295" s="468">
        <v>64730.879999999997</v>
      </c>
    </row>
    <row r="296" spans="1:6">
      <c r="A296" s="468" t="s">
        <v>1109</v>
      </c>
      <c r="B296" s="468" t="s">
        <v>1110</v>
      </c>
      <c r="C296" s="468" t="s">
        <v>1112</v>
      </c>
      <c r="D296" s="468" t="s">
        <v>825</v>
      </c>
      <c r="E296" s="468">
        <v>160</v>
      </c>
      <c r="F296" s="468">
        <v>834.71</v>
      </c>
    </row>
    <row r="297" spans="1:6">
      <c r="A297" s="468" t="s">
        <v>1109</v>
      </c>
      <c r="B297" s="468" t="s">
        <v>1110</v>
      </c>
      <c r="C297" s="468" t="s">
        <v>1014</v>
      </c>
      <c r="D297" s="468" t="s">
        <v>825</v>
      </c>
      <c r="E297" s="468">
        <v>16098</v>
      </c>
      <c r="F297" s="468">
        <v>2825.56</v>
      </c>
    </row>
    <row r="298" spans="1:6">
      <c r="A298" s="468" t="s">
        <v>1109</v>
      </c>
      <c r="B298" s="468" t="s">
        <v>1110</v>
      </c>
      <c r="C298" s="468" t="s">
        <v>854</v>
      </c>
      <c r="D298" s="468" t="s">
        <v>825</v>
      </c>
      <c r="E298" s="468">
        <v>9785</v>
      </c>
      <c r="F298" s="468">
        <v>797.96</v>
      </c>
    </row>
    <row r="299" spans="1:6">
      <c r="A299" s="468" t="s">
        <v>1113</v>
      </c>
      <c r="B299" s="468" t="s">
        <v>1114</v>
      </c>
      <c r="C299" s="468" t="s">
        <v>824</v>
      </c>
      <c r="D299" s="468" t="s">
        <v>825</v>
      </c>
      <c r="E299" s="468">
        <v>40334</v>
      </c>
      <c r="F299" s="468">
        <v>170.64000000000001</v>
      </c>
    </row>
    <row r="300" spans="1:6">
      <c r="A300" s="468" t="s">
        <v>1115</v>
      </c>
      <c r="B300" s="468" t="s">
        <v>1116</v>
      </c>
      <c r="C300" s="468" t="s">
        <v>863</v>
      </c>
      <c r="D300" s="468" t="s">
        <v>825</v>
      </c>
      <c r="E300" s="468">
        <v>32</v>
      </c>
      <c r="F300" s="468">
        <v>169.54</v>
      </c>
    </row>
    <row r="301" spans="1:6">
      <c r="A301" s="468" t="s">
        <v>1115</v>
      </c>
      <c r="B301" s="468" t="s">
        <v>1116</v>
      </c>
      <c r="C301" s="468" t="s">
        <v>976</v>
      </c>
      <c r="D301" s="468" t="s">
        <v>825</v>
      </c>
      <c r="E301" s="468">
        <v>18000</v>
      </c>
      <c r="F301" s="468">
        <v>150.45000000000002</v>
      </c>
    </row>
    <row r="302" spans="1:6">
      <c r="A302" s="468" t="s">
        <v>1115</v>
      </c>
      <c r="B302" s="468" t="s">
        <v>1116</v>
      </c>
      <c r="C302" s="468" t="s">
        <v>854</v>
      </c>
      <c r="D302" s="468" t="s">
        <v>825</v>
      </c>
      <c r="E302" s="468">
        <v>106800</v>
      </c>
      <c r="F302" s="468">
        <v>984.22</v>
      </c>
    </row>
    <row r="303" spans="1:6">
      <c r="A303" s="468" t="s">
        <v>1117</v>
      </c>
      <c r="B303" s="468" t="s">
        <v>1118</v>
      </c>
      <c r="C303" s="468" t="s">
        <v>824</v>
      </c>
      <c r="D303" s="468" t="s">
        <v>825</v>
      </c>
      <c r="E303" s="468">
        <v>871638</v>
      </c>
      <c r="F303" s="468">
        <v>30296.61</v>
      </c>
    </row>
    <row r="304" spans="1:6">
      <c r="A304" s="468" t="s">
        <v>1117</v>
      </c>
      <c r="B304" s="468" t="s">
        <v>1118</v>
      </c>
      <c r="C304" s="468" t="s">
        <v>854</v>
      </c>
      <c r="D304" s="468" t="s">
        <v>825</v>
      </c>
      <c r="E304" s="468">
        <v>83576</v>
      </c>
      <c r="F304" s="468">
        <v>844.29</v>
      </c>
    </row>
    <row r="305" spans="1:6">
      <c r="A305" s="468" t="s">
        <v>1119</v>
      </c>
      <c r="B305" s="468" t="s">
        <v>1120</v>
      </c>
      <c r="C305" s="468" t="s">
        <v>863</v>
      </c>
      <c r="D305" s="468" t="s">
        <v>825</v>
      </c>
      <c r="E305" s="468">
        <v>318</v>
      </c>
      <c r="F305" s="468">
        <v>53.11</v>
      </c>
    </row>
    <row r="306" spans="1:6">
      <c r="A306" s="468" t="s">
        <v>1119</v>
      </c>
      <c r="B306" s="468" t="s">
        <v>1120</v>
      </c>
      <c r="C306" s="468" t="s">
        <v>824</v>
      </c>
      <c r="D306" s="468" t="s">
        <v>825</v>
      </c>
      <c r="E306" s="468">
        <v>5171</v>
      </c>
      <c r="F306" s="468">
        <v>103.59</v>
      </c>
    </row>
    <row r="307" spans="1:6">
      <c r="A307" s="468" t="s">
        <v>1121</v>
      </c>
      <c r="B307" s="468" t="s">
        <v>1122</v>
      </c>
      <c r="C307" s="468" t="s">
        <v>824</v>
      </c>
      <c r="D307" s="468" t="s">
        <v>825</v>
      </c>
      <c r="E307" s="468">
        <v>9765</v>
      </c>
      <c r="F307" s="468">
        <v>403.63000000000005</v>
      </c>
    </row>
    <row r="308" spans="1:6">
      <c r="A308" s="468" t="s">
        <v>1123</v>
      </c>
      <c r="B308" s="468" t="s">
        <v>1124</v>
      </c>
      <c r="C308" s="468" t="s">
        <v>824</v>
      </c>
      <c r="D308" s="468" t="s">
        <v>825</v>
      </c>
      <c r="E308" s="468">
        <v>5000</v>
      </c>
      <c r="F308" s="468">
        <v>90.1</v>
      </c>
    </row>
    <row r="309" spans="1:6">
      <c r="A309" s="468" t="s">
        <v>1125</v>
      </c>
      <c r="B309" s="468" t="s">
        <v>1126</v>
      </c>
      <c r="C309" s="468" t="s">
        <v>863</v>
      </c>
      <c r="D309" s="468" t="s">
        <v>875</v>
      </c>
      <c r="E309" s="468">
        <v>290</v>
      </c>
      <c r="F309" s="468">
        <v>10.14</v>
      </c>
    </row>
    <row r="310" spans="1:6">
      <c r="A310" s="468" t="s">
        <v>1125</v>
      </c>
      <c r="B310" s="468" t="s">
        <v>1126</v>
      </c>
      <c r="C310" s="468" t="s">
        <v>824</v>
      </c>
      <c r="D310" s="468" t="s">
        <v>875</v>
      </c>
      <c r="E310" s="468">
        <v>471536</v>
      </c>
      <c r="F310" s="468">
        <v>10085.780000000001</v>
      </c>
    </row>
    <row r="311" spans="1:6">
      <c r="A311" s="468" t="s">
        <v>1127</v>
      </c>
      <c r="B311" s="468" t="s">
        <v>1128</v>
      </c>
      <c r="C311" s="468" t="s">
        <v>969</v>
      </c>
      <c r="D311" s="468" t="s">
        <v>875</v>
      </c>
      <c r="E311" s="468">
        <v>17478990</v>
      </c>
      <c r="F311" s="468">
        <v>226160.72</v>
      </c>
    </row>
    <row r="312" spans="1:6">
      <c r="A312" s="468" t="s">
        <v>1127</v>
      </c>
      <c r="B312" s="468" t="s">
        <v>1128</v>
      </c>
      <c r="C312" s="468" t="s">
        <v>824</v>
      </c>
      <c r="D312" s="468" t="s">
        <v>875</v>
      </c>
      <c r="E312" s="468">
        <v>304764922</v>
      </c>
      <c r="F312" s="468">
        <v>4805809.0700000012</v>
      </c>
    </row>
    <row r="313" spans="1:6">
      <c r="A313" s="468" t="s">
        <v>1127</v>
      </c>
      <c r="B313" s="468" t="s">
        <v>1128</v>
      </c>
      <c r="C313" s="468" t="s">
        <v>1129</v>
      </c>
      <c r="D313" s="468" t="s">
        <v>875</v>
      </c>
      <c r="E313" s="468">
        <v>1200</v>
      </c>
      <c r="F313" s="468">
        <v>25.830000000000002</v>
      </c>
    </row>
    <row r="314" spans="1:6">
      <c r="A314" s="468" t="s">
        <v>1130</v>
      </c>
      <c r="B314" s="468" t="s">
        <v>1131</v>
      </c>
      <c r="C314" s="468" t="s">
        <v>824</v>
      </c>
      <c r="D314" s="468" t="s">
        <v>875</v>
      </c>
      <c r="E314" s="468">
        <v>25841216</v>
      </c>
      <c r="F314" s="468">
        <v>292619.07999999996</v>
      </c>
    </row>
    <row r="315" spans="1:6">
      <c r="A315" s="468" t="s">
        <v>1130</v>
      </c>
      <c r="B315" s="468" t="s">
        <v>1131</v>
      </c>
      <c r="C315" s="468" t="s">
        <v>977</v>
      </c>
      <c r="D315" s="468" t="s">
        <v>875</v>
      </c>
      <c r="E315" s="468">
        <v>3380</v>
      </c>
      <c r="F315" s="468">
        <v>36.380000000000003</v>
      </c>
    </row>
    <row r="316" spans="1:6">
      <c r="A316" s="468" t="s">
        <v>1132</v>
      </c>
      <c r="B316" s="468" t="s">
        <v>1133</v>
      </c>
      <c r="C316" s="468" t="s">
        <v>863</v>
      </c>
      <c r="D316" s="468" t="s">
        <v>875</v>
      </c>
      <c r="E316" s="468">
        <v>563775</v>
      </c>
      <c r="F316" s="468">
        <v>37597.71</v>
      </c>
    </row>
    <row r="317" spans="1:6">
      <c r="A317" s="468" t="s">
        <v>1132</v>
      </c>
      <c r="B317" s="468" t="s">
        <v>1133</v>
      </c>
      <c r="C317" s="468" t="s">
        <v>824</v>
      </c>
      <c r="D317" s="468" t="s">
        <v>875</v>
      </c>
      <c r="E317" s="468">
        <v>299501589</v>
      </c>
      <c r="F317" s="468">
        <v>4305497.2699999996</v>
      </c>
    </row>
    <row r="318" spans="1:6">
      <c r="A318" s="468" t="s">
        <v>1132</v>
      </c>
      <c r="B318" s="468" t="s">
        <v>1133</v>
      </c>
      <c r="C318" s="468" t="s">
        <v>926</v>
      </c>
      <c r="D318" s="468" t="s">
        <v>875</v>
      </c>
      <c r="E318" s="468">
        <v>1120</v>
      </c>
      <c r="F318" s="468">
        <v>36.160000000000004</v>
      </c>
    </row>
    <row r="319" spans="1:6">
      <c r="A319" s="468" t="s">
        <v>1134</v>
      </c>
      <c r="B319" s="468" t="s">
        <v>1135</v>
      </c>
      <c r="C319" s="468" t="s">
        <v>863</v>
      </c>
      <c r="D319" s="468" t="s">
        <v>875</v>
      </c>
      <c r="E319" s="468">
        <v>6873540</v>
      </c>
      <c r="F319" s="468">
        <v>604311.32999999996</v>
      </c>
    </row>
    <row r="320" spans="1:6">
      <c r="A320" s="468" t="s">
        <v>1134</v>
      </c>
      <c r="B320" s="468" t="s">
        <v>1135</v>
      </c>
      <c r="C320" s="468" t="s">
        <v>1136</v>
      </c>
      <c r="D320" s="468" t="s">
        <v>875</v>
      </c>
      <c r="E320" s="468">
        <v>24000</v>
      </c>
      <c r="F320" s="468">
        <v>2086.02</v>
      </c>
    </row>
    <row r="321" spans="1:6">
      <c r="A321" s="468" t="s">
        <v>1134</v>
      </c>
      <c r="B321" s="468" t="s">
        <v>1135</v>
      </c>
      <c r="C321" s="468" t="s">
        <v>824</v>
      </c>
      <c r="D321" s="468" t="s">
        <v>875</v>
      </c>
      <c r="E321" s="468">
        <v>66732</v>
      </c>
      <c r="F321" s="468">
        <v>7350.9700000000012</v>
      </c>
    </row>
    <row r="322" spans="1:6">
      <c r="A322" s="468" t="s">
        <v>1134</v>
      </c>
      <c r="B322" s="468" t="s">
        <v>1135</v>
      </c>
      <c r="C322" s="468" t="s">
        <v>926</v>
      </c>
      <c r="D322" s="468" t="s">
        <v>875</v>
      </c>
      <c r="E322" s="468">
        <v>70</v>
      </c>
      <c r="F322" s="468">
        <v>5.65</v>
      </c>
    </row>
    <row r="323" spans="1:6">
      <c r="A323" s="468" t="s">
        <v>1137</v>
      </c>
      <c r="B323" s="468" t="s">
        <v>1138</v>
      </c>
      <c r="C323" s="468" t="s">
        <v>824</v>
      </c>
      <c r="D323" s="468" t="s">
        <v>875</v>
      </c>
      <c r="E323" s="468">
        <v>77600</v>
      </c>
      <c r="F323" s="468">
        <v>1856.46</v>
      </c>
    </row>
    <row r="324" spans="1:6">
      <c r="A324" s="468" t="s">
        <v>1139</v>
      </c>
      <c r="B324" s="468" t="s">
        <v>1140</v>
      </c>
      <c r="C324" s="468" t="s">
        <v>863</v>
      </c>
      <c r="D324" s="468" t="s">
        <v>875</v>
      </c>
      <c r="E324" s="468">
        <v>70</v>
      </c>
      <c r="F324" s="468">
        <v>7.6400000000000006</v>
      </c>
    </row>
    <row r="325" spans="1:6">
      <c r="A325" s="468" t="s">
        <v>1139</v>
      </c>
      <c r="B325" s="468" t="s">
        <v>1140</v>
      </c>
      <c r="C325" s="468" t="s">
        <v>824</v>
      </c>
      <c r="D325" s="468" t="s">
        <v>875</v>
      </c>
      <c r="E325" s="468">
        <v>454583</v>
      </c>
      <c r="F325" s="468">
        <v>6561.11</v>
      </c>
    </row>
    <row r="326" spans="1:6">
      <c r="A326" s="468" t="s">
        <v>1141</v>
      </c>
      <c r="B326" s="468" t="s">
        <v>1142</v>
      </c>
      <c r="C326" s="468" t="s">
        <v>824</v>
      </c>
      <c r="D326" s="468" t="s">
        <v>875</v>
      </c>
      <c r="E326" s="468">
        <v>7900</v>
      </c>
      <c r="F326" s="468">
        <v>99.910000000000011</v>
      </c>
    </row>
    <row r="327" spans="1:6">
      <c r="A327" s="468" t="s">
        <v>1143</v>
      </c>
      <c r="B327" s="468" t="s">
        <v>1144</v>
      </c>
      <c r="C327" s="468" t="s">
        <v>824</v>
      </c>
      <c r="D327" s="468" t="s">
        <v>875</v>
      </c>
      <c r="E327" s="468">
        <v>9180</v>
      </c>
      <c r="F327" s="468">
        <v>103.71000000000001</v>
      </c>
    </row>
    <row r="328" spans="1:6">
      <c r="A328" s="468" t="s">
        <v>1145</v>
      </c>
      <c r="B328" s="468" t="s">
        <v>1146</v>
      </c>
      <c r="C328" s="468" t="s">
        <v>824</v>
      </c>
      <c r="D328" s="468" t="s">
        <v>875</v>
      </c>
      <c r="E328" s="468">
        <v>576837</v>
      </c>
      <c r="F328" s="468">
        <v>6123.7699999999995</v>
      </c>
    </row>
    <row r="329" spans="1:6">
      <c r="A329" s="468" t="s">
        <v>1147</v>
      </c>
      <c r="B329" s="468" t="s">
        <v>1148</v>
      </c>
      <c r="C329" s="468" t="s">
        <v>824</v>
      </c>
      <c r="D329" s="468" t="s">
        <v>875</v>
      </c>
      <c r="E329" s="468">
        <v>1500</v>
      </c>
      <c r="F329" s="468">
        <v>67.28</v>
      </c>
    </row>
    <row r="330" spans="1:6">
      <c r="A330" s="468" t="s">
        <v>1149</v>
      </c>
      <c r="B330" s="468" t="s">
        <v>1150</v>
      </c>
      <c r="C330" s="468" t="s">
        <v>863</v>
      </c>
      <c r="D330" s="468" t="s">
        <v>875</v>
      </c>
      <c r="E330" s="468">
        <v>21</v>
      </c>
      <c r="F330" s="468">
        <v>1.1300000000000001</v>
      </c>
    </row>
    <row r="331" spans="1:6">
      <c r="A331" s="468" t="s">
        <v>1149</v>
      </c>
      <c r="B331" s="468" t="s">
        <v>1150</v>
      </c>
      <c r="C331" s="468" t="s">
        <v>824</v>
      </c>
      <c r="D331" s="468" t="s">
        <v>875</v>
      </c>
      <c r="E331" s="468">
        <v>793</v>
      </c>
      <c r="F331" s="468">
        <v>8.27</v>
      </c>
    </row>
    <row r="332" spans="1:6">
      <c r="A332" s="468" t="s">
        <v>1151</v>
      </c>
      <c r="B332" s="468" t="s">
        <v>1152</v>
      </c>
      <c r="C332" s="468" t="s">
        <v>824</v>
      </c>
      <c r="D332" s="468" t="s">
        <v>875</v>
      </c>
      <c r="E332" s="468">
        <v>62124</v>
      </c>
      <c r="F332" s="468">
        <v>1465.6299999999999</v>
      </c>
    </row>
    <row r="333" spans="1:6">
      <c r="A333" s="468" t="s">
        <v>1153</v>
      </c>
      <c r="B333" s="468" t="s">
        <v>1154</v>
      </c>
      <c r="C333" s="468" t="s">
        <v>824</v>
      </c>
      <c r="D333" s="468" t="s">
        <v>875</v>
      </c>
      <c r="E333" s="468">
        <v>6250</v>
      </c>
      <c r="F333" s="468">
        <v>68.709999999999994</v>
      </c>
    </row>
    <row r="334" spans="1:6">
      <c r="A334" s="468" t="s">
        <v>1155</v>
      </c>
      <c r="B334" s="468" t="s">
        <v>1156</v>
      </c>
      <c r="C334" s="468" t="s">
        <v>845</v>
      </c>
      <c r="D334" s="468" t="s">
        <v>875</v>
      </c>
      <c r="E334" s="468">
        <v>1005700</v>
      </c>
      <c r="F334" s="468">
        <v>93348.68</v>
      </c>
    </row>
    <row r="335" spans="1:6">
      <c r="A335" s="468" t="s">
        <v>1155</v>
      </c>
      <c r="B335" s="468" t="s">
        <v>1156</v>
      </c>
      <c r="C335" s="468" t="s">
        <v>824</v>
      </c>
      <c r="D335" s="468" t="s">
        <v>875</v>
      </c>
      <c r="E335" s="468">
        <v>627765</v>
      </c>
      <c r="F335" s="468">
        <v>18398.55</v>
      </c>
    </row>
    <row r="336" spans="1:6">
      <c r="A336" s="468" t="s">
        <v>1157</v>
      </c>
      <c r="B336" s="468" t="s">
        <v>1158</v>
      </c>
      <c r="C336" s="468" t="s">
        <v>863</v>
      </c>
      <c r="D336" s="468" t="s">
        <v>875</v>
      </c>
      <c r="E336" s="468">
        <v>4475</v>
      </c>
      <c r="F336" s="468">
        <v>150.84</v>
      </c>
    </row>
    <row r="337" spans="1:6">
      <c r="A337" s="468" t="s">
        <v>1157</v>
      </c>
      <c r="B337" s="468" t="s">
        <v>1158</v>
      </c>
      <c r="C337" s="468" t="s">
        <v>824</v>
      </c>
      <c r="D337" s="468" t="s">
        <v>875</v>
      </c>
      <c r="E337" s="468">
        <v>45</v>
      </c>
      <c r="F337" s="468">
        <v>42.160000000000004</v>
      </c>
    </row>
    <row r="338" spans="1:6">
      <c r="A338" s="468" t="s">
        <v>1157</v>
      </c>
      <c r="B338" s="468" t="s">
        <v>1158</v>
      </c>
      <c r="C338" s="468" t="s">
        <v>1159</v>
      </c>
      <c r="D338" s="468" t="s">
        <v>875</v>
      </c>
      <c r="E338" s="468">
        <v>48000</v>
      </c>
      <c r="F338" s="468">
        <v>2165.39</v>
      </c>
    </row>
    <row r="339" spans="1:6">
      <c r="A339" s="468" t="s">
        <v>1160</v>
      </c>
      <c r="B339" s="468" t="s">
        <v>1161</v>
      </c>
      <c r="C339" s="468" t="s">
        <v>824</v>
      </c>
      <c r="D339" s="468" t="s">
        <v>875</v>
      </c>
      <c r="E339" s="468">
        <v>11781545</v>
      </c>
      <c r="F339" s="468">
        <v>129171.91</v>
      </c>
    </row>
    <row r="340" spans="1:6">
      <c r="A340" s="468" t="s">
        <v>1160</v>
      </c>
      <c r="B340" s="468" t="s">
        <v>1161</v>
      </c>
      <c r="C340" s="468" t="s">
        <v>1129</v>
      </c>
      <c r="D340" s="468" t="s">
        <v>875</v>
      </c>
      <c r="E340" s="468">
        <v>19740</v>
      </c>
      <c r="F340" s="468">
        <v>212.44</v>
      </c>
    </row>
    <row r="341" spans="1:6">
      <c r="A341" s="468" t="s">
        <v>1162</v>
      </c>
      <c r="B341" s="468" t="s">
        <v>1163</v>
      </c>
      <c r="C341" s="468" t="s">
        <v>854</v>
      </c>
      <c r="D341" s="468" t="s">
        <v>875</v>
      </c>
      <c r="E341" s="468">
        <v>312</v>
      </c>
      <c r="F341" s="468">
        <v>132.71</v>
      </c>
    </row>
    <row r="342" spans="1:6">
      <c r="A342" s="468" t="s">
        <v>1164</v>
      </c>
      <c r="B342" s="468" t="s">
        <v>1165</v>
      </c>
      <c r="C342" s="468" t="s">
        <v>824</v>
      </c>
      <c r="D342" s="468" t="s">
        <v>875</v>
      </c>
      <c r="E342" s="468">
        <v>68098</v>
      </c>
      <c r="F342" s="468">
        <v>735.06000000000006</v>
      </c>
    </row>
    <row r="343" spans="1:6">
      <c r="A343" s="468" t="s">
        <v>1166</v>
      </c>
      <c r="B343" s="468" t="s">
        <v>1167</v>
      </c>
      <c r="C343" s="468" t="s">
        <v>863</v>
      </c>
      <c r="D343" s="468" t="s">
        <v>875</v>
      </c>
      <c r="E343" s="468">
        <v>50</v>
      </c>
      <c r="F343" s="468">
        <v>9.61</v>
      </c>
    </row>
    <row r="344" spans="1:6">
      <c r="A344" s="468" t="s">
        <v>1166</v>
      </c>
      <c r="B344" s="468" t="s">
        <v>1167</v>
      </c>
      <c r="C344" s="468" t="s">
        <v>824</v>
      </c>
      <c r="D344" s="468" t="s">
        <v>875</v>
      </c>
      <c r="E344" s="468">
        <v>5086</v>
      </c>
      <c r="F344" s="468">
        <v>470.26</v>
      </c>
    </row>
    <row r="345" spans="1:6">
      <c r="A345" s="468" t="s">
        <v>1166</v>
      </c>
      <c r="B345" s="468" t="s">
        <v>1167</v>
      </c>
      <c r="C345" s="468" t="s">
        <v>854</v>
      </c>
      <c r="D345" s="468" t="s">
        <v>875</v>
      </c>
      <c r="E345" s="468">
        <v>190</v>
      </c>
      <c r="F345" s="468">
        <v>44.410000000000004</v>
      </c>
    </row>
    <row r="346" spans="1:6">
      <c r="A346" s="468" t="s">
        <v>1168</v>
      </c>
      <c r="B346" s="468" t="s">
        <v>1169</v>
      </c>
      <c r="C346" s="468" t="s">
        <v>863</v>
      </c>
      <c r="D346" s="468" t="s">
        <v>875</v>
      </c>
      <c r="E346" s="468">
        <v>102.5</v>
      </c>
      <c r="F346" s="468">
        <v>201.49</v>
      </c>
    </row>
    <row r="347" spans="1:6">
      <c r="A347" s="468" t="s">
        <v>1168</v>
      </c>
      <c r="B347" s="468" t="s">
        <v>1169</v>
      </c>
      <c r="C347" s="468" t="s">
        <v>824</v>
      </c>
      <c r="D347" s="468" t="s">
        <v>875</v>
      </c>
      <c r="E347" s="468">
        <v>14136</v>
      </c>
      <c r="F347" s="468">
        <v>1823.95</v>
      </c>
    </row>
    <row r="348" spans="1:6">
      <c r="A348" s="468" t="s">
        <v>1170</v>
      </c>
      <c r="B348" s="468" t="s">
        <v>1171</v>
      </c>
      <c r="C348" s="468" t="s">
        <v>824</v>
      </c>
      <c r="D348" s="468" t="s">
        <v>875</v>
      </c>
      <c r="E348" s="468">
        <v>1451728</v>
      </c>
      <c r="F348" s="468">
        <v>16730.420000000002</v>
      </c>
    </row>
    <row r="349" spans="1:6">
      <c r="A349" s="468" t="s">
        <v>1170</v>
      </c>
      <c r="B349" s="468" t="s">
        <v>1171</v>
      </c>
      <c r="C349" s="468" t="s">
        <v>854</v>
      </c>
      <c r="D349" s="468" t="s">
        <v>875</v>
      </c>
      <c r="E349" s="468">
        <v>20</v>
      </c>
      <c r="F349" s="468">
        <v>5.63</v>
      </c>
    </row>
    <row r="350" spans="1:6">
      <c r="A350" s="468" t="s">
        <v>1170</v>
      </c>
      <c r="B350" s="468" t="s">
        <v>1171</v>
      </c>
      <c r="C350" s="468" t="s">
        <v>1172</v>
      </c>
      <c r="D350" s="468" t="s">
        <v>875</v>
      </c>
      <c r="E350" s="468">
        <v>10</v>
      </c>
      <c r="F350" s="468">
        <v>5.15</v>
      </c>
    </row>
    <row r="351" spans="1:6">
      <c r="A351" s="468" t="s">
        <v>1173</v>
      </c>
      <c r="B351" s="468" t="s">
        <v>1174</v>
      </c>
      <c r="C351" s="468" t="s">
        <v>824</v>
      </c>
      <c r="D351" s="468" t="s">
        <v>875</v>
      </c>
      <c r="E351" s="468">
        <v>261009</v>
      </c>
      <c r="F351" s="468">
        <v>2875.87</v>
      </c>
    </row>
    <row r="352" spans="1:6">
      <c r="A352" s="468" t="s">
        <v>1175</v>
      </c>
      <c r="B352" s="468" t="s">
        <v>1176</v>
      </c>
      <c r="C352" s="468" t="s">
        <v>824</v>
      </c>
      <c r="D352" s="468" t="s">
        <v>875</v>
      </c>
      <c r="E352" s="468">
        <v>35971545.009999998</v>
      </c>
      <c r="F352" s="468">
        <v>406426.54000000004</v>
      </c>
    </row>
    <row r="353" spans="1:6">
      <c r="A353" s="468" t="s">
        <v>1177</v>
      </c>
      <c r="B353" s="468" t="s">
        <v>1178</v>
      </c>
      <c r="C353" s="468" t="s">
        <v>824</v>
      </c>
      <c r="D353" s="468" t="s">
        <v>875</v>
      </c>
      <c r="E353" s="468">
        <v>29056827</v>
      </c>
      <c r="F353" s="468">
        <v>602536.62</v>
      </c>
    </row>
    <row r="354" spans="1:6">
      <c r="A354" s="468" t="s">
        <v>1179</v>
      </c>
      <c r="B354" s="468" t="s">
        <v>1180</v>
      </c>
      <c r="C354" s="468" t="s">
        <v>824</v>
      </c>
      <c r="D354" s="468" t="s">
        <v>875</v>
      </c>
      <c r="E354" s="468">
        <v>218399</v>
      </c>
      <c r="F354" s="468">
        <v>17572.699999999997</v>
      </c>
    </row>
    <row r="355" spans="1:6">
      <c r="A355" s="468" t="s">
        <v>1181</v>
      </c>
      <c r="B355" s="468" t="s">
        <v>1182</v>
      </c>
      <c r="C355" s="468" t="s">
        <v>824</v>
      </c>
      <c r="D355" s="468" t="s">
        <v>875</v>
      </c>
      <c r="E355" s="468">
        <v>440</v>
      </c>
      <c r="F355" s="468">
        <v>480.43</v>
      </c>
    </row>
    <row r="356" spans="1:6">
      <c r="A356" s="468" t="s">
        <v>1183</v>
      </c>
      <c r="B356" s="468" t="s">
        <v>1184</v>
      </c>
      <c r="C356" s="468" t="s">
        <v>863</v>
      </c>
      <c r="D356" s="468" t="s">
        <v>875</v>
      </c>
      <c r="E356" s="468">
        <v>100</v>
      </c>
      <c r="F356" s="468">
        <v>3.88</v>
      </c>
    </row>
    <row r="357" spans="1:6">
      <c r="A357" s="468" t="s">
        <v>1185</v>
      </c>
      <c r="B357" s="468" t="s">
        <v>1186</v>
      </c>
      <c r="C357" s="468" t="s">
        <v>824</v>
      </c>
      <c r="D357" s="468" t="s">
        <v>875</v>
      </c>
      <c r="E357" s="468">
        <v>212357</v>
      </c>
      <c r="F357" s="468">
        <v>17913.740000000002</v>
      </c>
    </row>
    <row r="358" spans="1:6">
      <c r="A358" s="468" t="s">
        <v>1185</v>
      </c>
      <c r="B358" s="468" t="s">
        <v>1186</v>
      </c>
      <c r="C358" s="468" t="s">
        <v>854</v>
      </c>
      <c r="D358" s="468" t="s">
        <v>875</v>
      </c>
      <c r="E358" s="468">
        <v>200</v>
      </c>
      <c r="F358" s="468">
        <v>70.38</v>
      </c>
    </row>
    <row r="359" spans="1:6">
      <c r="A359" s="468" t="s">
        <v>1187</v>
      </c>
      <c r="B359" s="468" t="s">
        <v>1188</v>
      </c>
      <c r="C359" s="468" t="s">
        <v>824</v>
      </c>
      <c r="D359" s="468" t="s">
        <v>875</v>
      </c>
      <c r="E359" s="468">
        <v>35054</v>
      </c>
      <c r="F359" s="468">
        <v>451.31</v>
      </c>
    </row>
    <row r="360" spans="1:6">
      <c r="A360" s="468" t="s">
        <v>1187</v>
      </c>
      <c r="B360" s="468" t="s">
        <v>1188</v>
      </c>
      <c r="C360" s="468" t="s">
        <v>977</v>
      </c>
      <c r="D360" s="468" t="s">
        <v>875</v>
      </c>
      <c r="E360" s="468">
        <v>100</v>
      </c>
      <c r="F360" s="468">
        <v>1.08</v>
      </c>
    </row>
    <row r="361" spans="1:6">
      <c r="A361" s="468" t="s">
        <v>1187</v>
      </c>
      <c r="B361" s="468" t="s">
        <v>1188</v>
      </c>
      <c r="C361" s="468" t="s">
        <v>854</v>
      </c>
      <c r="D361" s="468" t="s">
        <v>875</v>
      </c>
      <c r="E361" s="468">
        <v>20</v>
      </c>
      <c r="F361" s="468">
        <v>6.5200000000000005</v>
      </c>
    </row>
    <row r="362" spans="1:6">
      <c r="A362" s="468" t="s">
        <v>1189</v>
      </c>
      <c r="B362" s="468" t="s">
        <v>1190</v>
      </c>
      <c r="C362" s="468" t="s">
        <v>824</v>
      </c>
      <c r="D362" s="468" t="s">
        <v>875</v>
      </c>
      <c r="E362" s="468">
        <v>402754</v>
      </c>
      <c r="F362" s="468">
        <v>5571.0999999999995</v>
      </c>
    </row>
    <row r="363" spans="1:6">
      <c r="A363" s="468" t="s">
        <v>1189</v>
      </c>
      <c r="B363" s="468" t="s">
        <v>1190</v>
      </c>
      <c r="C363" s="468" t="s">
        <v>882</v>
      </c>
      <c r="D363" s="468" t="s">
        <v>875</v>
      </c>
      <c r="E363" s="468">
        <v>170</v>
      </c>
      <c r="F363" s="468">
        <v>110.44</v>
      </c>
    </row>
    <row r="364" spans="1:6">
      <c r="A364" s="468" t="s">
        <v>1191</v>
      </c>
      <c r="B364" s="468" t="s">
        <v>1192</v>
      </c>
      <c r="C364" s="468" t="s">
        <v>882</v>
      </c>
      <c r="D364" s="468" t="s">
        <v>875</v>
      </c>
      <c r="E364" s="468">
        <v>25</v>
      </c>
      <c r="F364" s="468">
        <v>80.350000000000009</v>
      </c>
    </row>
    <row r="365" spans="1:6">
      <c r="A365" s="468" t="s">
        <v>1193</v>
      </c>
      <c r="B365" s="468" t="s">
        <v>1194</v>
      </c>
      <c r="C365" s="468" t="s">
        <v>824</v>
      </c>
      <c r="D365" s="468" t="s">
        <v>875</v>
      </c>
      <c r="E365" s="468">
        <v>4233</v>
      </c>
      <c r="F365" s="468">
        <v>439.95</v>
      </c>
    </row>
    <row r="366" spans="1:6">
      <c r="A366" s="468" t="s">
        <v>1195</v>
      </c>
      <c r="B366" s="468" t="s">
        <v>1196</v>
      </c>
      <c r="C366" s="468" t="s">
        <v>863</v>
      </c>
      <c r="D366" s="468" t="s">
        <v>875</v>
      </c>
      <c r="E366" s="468">
        <v>1076</v>
      </c>
      <c r="F366" s="468">
        <v>116.00000000000001</v>
      </c>
    </row>
    <row r="367" spans="1:6">
      <c r="A367" s="468" t="s">
        <v>1195</v>
      </c>
      <c r="B367" s="468" t="s">
        <v>1196</v>
      </c>
      <c r="C367" s="468" t="s">
        <v>824</v>
      </c>
      <c r="D367" s="468" t="s">
        <v>875</v>
      </c>
      <c r="E367" s="468">
        <v>13351</v>
      </c>
      <c r="F367" s="468">
        <v>1750.83</v>
      </c>
    </row>
    <row r="368" spans="1:6">
      <c r="A368" s="468" t="s">
        <v>1197</v>
      </c>
      <c r="B368" s="468" t="s">
        <v>1198</v>
      </c>
      <c r="C368" s="468" t="s">
        <v>824</v>
      </c>
      <c r="D368" s="468" t="s">
        <v>875</v>
      </c>
      <c r="E368" s="468">
        <v>2235985.4</v>
      </c>
      <c r="F368" s="468">
        <v>38056.94</v>
      </c>
    </row>
    <row r="369" spans="1:6">
      <c r="A369" s="468" t="s">
        <v>1199</v>
      </c>
      <c r="B369" s="468" t="s">
        <v>1200</v>
      </c>
      <c r="C369" s="468" t="s">
        <v>863</v>
      </c>
      <c r="D369" s="468" t="s">
        <v>875</v>
      </c>
      <c r="E369" s="468">
        <v>29015</v>
      </c>
      <c r="F369" s="468">
        <v>9909.59</v>
      </c>
    </row>
    <row r="370" spans="1:6">
      <c r="A370" s="468" t="s">
        <v>1199</v>
      </c>
      <c r="B370" s="468" t="s">
        <v>1200</v>
      </c>
      <c r="C370" s="468" t="s">
        <v>824</v>
      </c>
      <c r="D370" s="468" t="s">
        <v>875</v>
      </c>
      <c r="E370" s="468">
        <v>8889183</v>
      </c>
      <c r="F370" s="468">
        <v>177118.27</v>
      </c>
    </row>
    <row r="371" spans="1:6">
      <c r="A371" s="468" t="s">
        <v>1201</v>
      </c>
      <c r="B371" s="468" t="s">
        <v>1202</v>
      </c>
      <c r="C371" s="468" t="s">
        <v>863</v>
      </c>
      <c r="D371" s="468" t="s">
        <v>875</v>
      </c>
      <c r="E371" s="468">
        <v>690</v>
      </c>
      <c r="F371" s="468">
        <v>392.88</v>
      </c>
    </row>
    <row r="372" spans="1:6">
      <c r="A372" s="468" t="s">
        <v>1201</v>
      </c>
      <c r="B372" s="468" t="s">
        <v>1202</v>
      </c>
      <c r="C372" s="468" t="s">
        <v>824</v>
      </c>
      <c r="D372" s="468" t="s">
        <v>875</v>
      </c>
      <c r="E372" s="468">
        <v>7936</v>
      </c>
      <c r="F372" s="468">
        <v>2400.08</v>
      </c>
    </row>
    <row r="373" spans="1:6">
      <c r="A373" s="468" t="s">
        <v>1201</v>
      </c>
      <c r="B373" s="468" t="s">
        <v>1202</v>
      </c>
      <c r="C373" s="468" t="s">
        <v>854</v>
      </c>
      <c r="D373" s="468" t="s">
        <v>875</v>
      </c>
      <c r="E373" s="468">
        <v>1950</v>
      </c>
      <c r="F373" s="468">
        <v>1071.27</v>
      </c>
    </row>
    <row r="374" spans="1:6">
      <c r="A374" s="468" t="s">
        <v>1203</v>
      </c>
      <c r="B374" s="468" t="s">
        <v>1204</v>
      </c>
      <c r="C374" s="468" t="s">
        <v>863</v>
      </c>
      <c r="D374" s="468" t="s">
        <v>875</v>
      </c>
      <c r="E374" s="468">
        <v>100</v>
      </c>
      <c r="F374" s="468">
        <v>124.60000000000001</v>
      </c>
    </row>
    <row r="375" spans="1:6">
      <c r="A375" s="468" t="s">
        <v>1205</v>
      </c>
      <c r="B375" s="468" t="s">
        <v>1206</v>
      </c>
      <c r="C375" s="468" t="s">
        <v>863</v>
      </c>
      <c r="D375" s="468" t="s">
        <v>875</v>
      </c>
      <c r="E375" s="468">
        <v>270</v>
      </c>
      <c r="F375" s="468">
        <v>272.33</v>
      </c>
    </row>
    <row r="376" spans="1:6">
      <c r="A376" s="468" t="s">
        <v>1205</v>
      </c>
      <c r="B376" s="468" t="s">
        <v>1206</v>
      </c>
      <c r="C376" s="468" t="s">
        <v>824</v>
      </c>
      <c r="D376" s="468" t="s">
        <v>875</v>
      </c>
      <c r="E376" s="468">
        <v>2668.4</v>
      </c>
      <c r="F376" s="468">
        <v>351.75</v>
      </c>
    </row>
    <row r="377" spans="1:6">
      <c r="A377" s="468" t="s">
        <v>1205</v>
      </c>
      <c r="B377" s="468" t="s">
        <v>1206</v>
      </c>
      <c r="C377" s="468" t="s">
        <v>882</v>
      </c>
      <c r="D377" s="468" t="s">
        <v>875</v>
      </c>
      <c r="E377" s="468">
        <v>10</v>
      </c>
      <c r="F377" s="468">
        <v>17.07</v>
      </c>
    </row>
    <row r="378" spans="1:6">
      <c r="A378" s="468" t="s">
        <v>1205</v>
      </c>
      <c r="B378" s="468" t="s">
        <v>1206</v>
      </c>
      <c r="C378" s="468" t="s">
        <v>854</v>
      </c>
      <c r="D378" s="468" t="s">
        <v>875</v>
      </c>
      <c r="E378" s="468">
        <v>740</v>
      </c>
      <c r="F378" s="468">
        <v>360.49</v>
      </c>
    </row>
    <row r="379" spans="1:6">
      <c r="A379" s="468" t="s">
        <v>1207</v>
      </c>
      <c r="B379" s="468" t="s">
        <v>1208</v>
      </c>
      <c r="C379" s="468" t="s">
        <v>863</v>
      </c>
      <c r="D379" s="468" t="s">
        <v>875</v>
      </c>
      <c r="E379" s="468">
        <v>80000</v>
      </c>
      <c r="F379" s="468">
        <v>7253.51</v>
      </c>
    </row>
    <row r="380" spans="1:6">
      <c r="A380" s="468" t="s">
        <v>1207</v>
      </c>
      <c r="B380" s="468" t="s">
        <v>1208</v>
      </c>
      <c r="C380" s="468" t="s">
        <v>824</v>
      </c>
      <c r="D380" s="468" t="s">
        <v>875</v>
      </c>
      <c r="E380" s="468">
        <v>753791</v>
      </c>
      <c r="F380" s="468">
        <v>75567.62000000001</v>
      </c>
    </row>
    <row r="381" spans="1:6">
      <c r="A381" s="468" t="s">
        <v>1209</v>
      </c>
      <c r="B381" s="468" t="s">
        <v>1210</v>
      </c>
      <c r="C381" s="468" t="s">
        <v>824</v>
      </c>
      <c r="D381" s="468" t="s">
        <v>875</v>
      </c>
      <c r="E381" s="468">
        <v>605083</v>
      </c>
      <c r="F381" s="468">
        <v>69203.25</v>
      </c>
    </row>
    <row r="382" spans="1:6">
      <c r="A382" s="468" t="s">
        <v>1211</v>
      </c>
      <c r="B382" s="468" t="s">
        <v>1212</v>
      </c>
      <c r="C382" s="468" t="s">
        <v>863</v>
      </c>
      <c r="D382" s="468" t="s">
        <v>875</v>
      </c>
      <c r="E382" s="468">
        <v>88600</v>
      </c>
      <c r="F382" s="468">
        <v>18318.14</v>
      </c>
    </row>
    <row r="383" spans="1:6">
      <c r="A383" s="468" t="s">
        <v>1211</v>
      </c>
      <c r="B383" s="468" t="s">
        <v>1212</v>
      </c>
      <c r="C383" s="468" t="s">
        <v>824</v>
      </c>
      <c r="D383" s="468" t="s">
        <v>875</v>
      </c>
      <c r="E383" s="468">
        <v>134207.59</v>
      </c>
      <c r="F383" s="468">
        <v>22630.99</v>
      </c>
    </row>
    <row r="384" spans="1:6">
      <c r="A384" s="468" t="s">
        <v>1211</v>
      </c>
      <c r="B384" s="468" t="s">
        <v>1212</v>
      </c>
      <c r="C384" s="468" t="s">
        <v>854</v>
      </c>
      <c r="D384" s="468" t="s">
        <v>875</v>
      </c>
      <c r="E384" s="468">
        <v>119.04</v>
      </c>
      <c r="F384" s="468">
        <v>19.39</v>
      </c>
    </row>
    <row r="385" spans="1:6">
      <c r="A385" s="468" t="s">
        <v>1211</v>
      </c>
      <c r="B385" s="468" t="s">
        <v>1212</v>
      </c>
      <c r="C385" s="468" t="s">
        <v>855</v>
      </c>
      <c r="D385" s="468" t="s">
        <v>875</v>
      </c>
      <c r="E385" s="468">
        <v>597.6</v>
      </c>
      <c r="F385" s="468">
        <v>97.93</v>
      </c>
    </row>
    <row r="386" spans="1:6">
      <c r="A386" s="468" t="s">
        <v>1213</v>
      </c>
      <c r="B386" s="468" t="s">
        <v>1214</v>
      </c>
      <c r="C386" s="468" t="s">
        <v>1215</v>
      </c>
      <c r="D386" s="468" t="s">
        <v>875</v>
      </c>
      <c r="E386" s="468">
        <v>935160</v>
      </c>
      <c r="F386" s="468">
        <v>36739.450000000004</v>
      </c>
    </row>
    <row r="387" spans="1:6">
      <c r="A387" s="468" t="s">
        <v>1213</v>
      </c>
      <c r="B387" s="468" t="s">
        <v>1214</v>
      </c>
      <c r="C387" s="468" t="s">
        <v>845</v>
      </c>
      <c r="D387" s="468" t="s">
        <v>875</v>
      </c>
      <c r="E387" s="468">
        <v>598200</v>
      </c>
      <c r="F387" s="468">
        <v>47927.61</v>
      </c>
    </row>
    <row r="388" spans="1:6">
      <c r="A388" s="468" t="s">
        <v>1213</v>
      </c>
      <c r="B388" s="468" t="s">
        <v>1214</v>
      </c>
      <c r="C388" s="468" t="s">
        <v>862</v>
      </c>
      <c r="D388" s="468" t="s">
        <v>875</v>
      </c>
      <c r="E388" s="468">
        <v>705000</v>
      </c>
      <c r="F388" s="468">
        <v>23564.350000000002</v>
      </c>
    </row>
    <row r="389" spans="1:6">
      <c r="A389" s="468" t="s">
        <v>1213</v>
      </c>
      <c r="B389" s="468" t="s">
        <v>1214</v>
      </c>
      <c r="C389" s="468" t="s">
        <v>848</v>
      </c>
      <c r="D389" s="468" t="s">
        <v>875</v>
      </c>
      <c r="E389" s="468">
        <v>17140003</v>
      </c>
      <c r="F389" s="468">
        <v>755236.94</v>
      </c>
    </row>
    <row r="390" spans="1:6">
      <c r="A390" s="468" t="s">
        <v>1213</v>
      </c>
      <c r="B390" s="468" t="s">
        <v>1214</v>
      </c>
      <c r="C390" s="468" t="s">
        <v>863</v>
      </c>
      <c r="D390" s="468" t="s">
        <v>875</v>
      </c>
      <c r="E390" s="468">
        <v>8709</v>
      </c>
      <c r="F390" s="468">
        <v>297.02999999999997</v>
      </c>
    </row>
    <row r="391" spans="1:6">
      <c r="A391" s="468" t="s">
        <v>1213</v>
      </c>
      <c r="B391" s="468" t="s">
        <v>1214</v>
      </c>
      <c r="C391" s="468" t="s">
        <v>824</v>
      </c>
      <c r="D391" s="468" t="s">
        <v>875</v>
      </c>
      <c r="E391" s="468">
        <v>788912</v>
      </c>
      <c r="F391" s="468">
        <v>55397.37000000001</v>
      </c>
    </row>
    <row r="392" spans="1:6">
      <c r="A392" s="468" t="s">
        <v>1213</v>
      </c>
      <c r="B392" s="468" t="s">
        <v>1214</v>
      </c>
      <c r="C392" s="468" t="s">
        <v>1216</v>
      </c>
      <c r="D392" s="468" t="s">
        <v>875</v>
      </c>
      <c r="E392" s="468">
        <v>20</v>
      </c>
      <c r="F392" s="468">
        <v>7.68</v>
      </c>
    </row>
    <row r="393" spans="1:6">
      <c r="A393" s="468" t="s">
        <v>1213</v>
      </c>
      <c r="B393" s="468" t="s">
        <v>1214</v>
      </c>
      <c r="C393" s="468" t="s">
        <v>1217</v>
      </c>
      <c r="D393" s="468" t="s">
        <v>875</v>
      </c>
      <c r="E393" s="468">
        <v>499180</v>
      </c>
      <c r="F393" s="468">
        <v>18319.29</v>
      </c>
    </row>
    <row r="394" spans="1:6">
      <c r="A394" s="468" t="s">
        <v>1213</v>
      </c>
      <c r="B394" s="468" t="s">
        <v>1214</v>
      </c>
      <c r="C394" s="468" t="s">
        <v>1218</v>
      </c>
      <c r="D394" s="468" t="s">
        <v>875</v>
      </c>
      <c r="E394" s="468">
        <v>120000</v>
      </c>
      <c r="F394" s="468">
        <v>7064.3</v>
      </c>
    </row>
    <row r="395" spans="1:6">
      <c r="A395" s="468" t="s">
        <v>1213</v>
      </c>
      <c r="B395" s="468" t="s">
        <v>1214</v>
      </c>
      <c r="C395" s="468" t="s">
        <v>1159</v>
      </c>
      <c r="D395" s="468" t="s">
        <v>875</v>
      </c>
      <c r="E395" s="468">
        <v>239426</v>
      </c>
      <c r="F395" s="468">
        <v>14112.54</v>
      </c>
    </row>
    <row r="396" spans="1:6">
      <c r="A396" s="468" t="s">
        <v>1213</v>
      </c>
      <c r="B396" s="468" t="s">
        <v>1214</v>
      </c>
      <c r="C396" s="468" t="s">
        <v>867</v>
      </c>
      <c r="D396" s="468" t="s">
        <v>875</v>
      </c>
      <c r="E396" s="468">
        <v>1567270</v>
      </c>
      <c r="F396" s="468">
        <v>54947.92</v>
      </c>
    </row>
    <row r="397" spans="1:6">
      <c r="A397" s="468" t="s">
        <v>1213</v>
      </c>
      <c r="B397" s="468" t="s">
        <v>1214</v>
      </c>
      <c r="C397" s="468" t="s">
        <v>868</v>
      </c>
      <c r="D397" s="468" t="s">
        <v>875</v>
      </c>
      <c r="E397" s="468">
        <v>2847140</v>
      </c>
      <c r="F397" s="468">
        <v>104140.77</v>
      </c>
    </row>
    <row r="398" spans="1:6">
      <c r="A398" s="468" t="s">
        <v>1213</v>
      </c>
      <c r="B398" s="468" t="s">
        <v>1214</v>
      </c>
      <c r="C398" s="468" t="s">
        <v>830</v>
      </c>
      <c r="D398" s="468" t="s">
        <v>875</v>
      </c>
      <c r="E398" s="468">
        <v>9832966</v>
      </c>
      <c r="F398" s="468">
        <v>334609.28000000003</v>
      </c>
    </row>
    <row r="399" spans="1:6">
      <c r="A399" s="468" t="s">
        <v>1213</v>
      </c>
      <c r="B399" s="468" t="s">
        <v>1214</v>
      </c>
      <c r="C399" s="468" t="s">
        <v>871</v>
      </c>
      <c r="D399" s="468" t="s">
        <v>875</v>
      </c>
      <c r="E399" s="468">
        <v>6390860</v>
      </c>
      <c r="F399" s="468">
        <v>227441.2</v>
      </c>
    </row>
    <row r="400" spans="1:6">
      <c r="A400" s="468" t="s">
        <v>1213</v>
      </c>
      <c r="B400" s="468" t="s">
        <v>1214</v>
      </c>
      <c r="C400" s="468" t="s">
        <v>1219</v>
      </c>
      <c r="D400" s="468" t="s">
        <v>875</v>
      </c>
      <c r="E400" s="468">
        <v>48000</v>
      </c>
      <c r="F400" s="468">
        <v>3057.26</v>
      </c>
    </row>
    <row r="401" spans="1:6">
      <c r="A401" s="468" t="s">
        <v>1220</v>
      </c>
      <c r="B401" s="468" t="s">
        <v>1221</v>
      </c>
      <c r="C401" s="468" t="s">
        <v>845</v>
      </c>
      <c r="D401" s="468" t="s">
        <v>875</v>
      </c>
      <c r="E401" s="468">
        <v>18370051</v>
      </c>
      <c r="F401" s="468">
        <v>1512618.18</v>
      </c>
    </row>
    <row r="402" spans="1:6">
      <c r="A402" s="468" t="s">
        <v>1220</v>
      </c>
      <c r="B402" s="468" t="s">
        <v>1221</v>
      </c>
      <c r="C402" s="468" t="s">
        <v>848</v>
      </c>
      <c r="D402" s="468" t="s">
        <v>875</v>
      </c>
      <c r="E402" s="468">
        <v>744090</v>
      </c>
      <c r="F402" s="468">
        <v>33160.33</v>
      </c>
    </row>
    <row r="403" spans="1:6">
      <c r="A403" s="468" t="s">
        <v>1220</v>
      </c>
      <c r="B403" s="468" t="s">
        <v>1221</v>
      </c>
      <c r="C403" s="468" t="s">
        <v>863</v>
      </c>
      <c r="D403" s="468" t="s">
        <v>875</v>
      </c>
      <c r="E403" s="468">
        <v>500</v>
      </c>
      <c r="F403" s="468">
        <v>5.53</v>
      </c>
    </row>
    <row r="404" spans="1:6">
      <c r="A404" s="468" t="s">
        <v>1220</v>
      </c>
      <c r="B404" s="468" t="s">
        <v>1221</v>
      </c>
      <c r="C404" s="468" t="s">
        <v>824</v>
      </c>
      <c r="D404" s="468" t="s">
        <v>875</v>
      </c>
      <c r="E404" s="468">
        <v>2528421.5</v>
      </c>
      <c r="F404" s="468">
        <v>183252.16999999998</v>
      </c>
    </row>
    <row r="405" spans="1:6">
      <c r="A405" s="468" t="s">
        <v>1220</v>
      </c>
      <c r="B405" s="468" t="s">
        <v>1221</v>
      </c>
      <c r="C405" s="468" t="s">
        <v>1159</v>
      </c>
      <c r="D405" s="468" t="s">
        <v>875</v>
      </c>
      <c r="E405" s="468">
        <v>287622</v>
      </c>
      <c r="F405" s="468">
        <v>33899.1</v>
      </c>
    </row>
    <row r="406" spans="1:6">
      <c r="A406" s="468" t="s">
        <v>1220</v>
      </c>
      <c r="B406" s="468" t="s">
        <v>1221</v>
      </c>
      <c r="C406" s="468" t="s">
        <v>830</v>
      </c>
      <c r="D406" s="468" t="s">
        <v>875</v>
      </c>
      <c r="E406" s="468">
        <v>556520</v>
      </c>
      <c r="F406" s="468">
        <v>17533.02</v>
      </c>
    </row>
    <row r="407" spans="1:6">
      <c r="A407" s="468" t="s">
        <v>1220</v>
      </c>
      <c r="B407" s="468" t="s">
        <v>1221</v>
      </c>
      <c r="C407" s="468" t="s">
        <v>1219</v>
      </c>
      <c r="D407" s="468" t="s">
        <v>875</v>
      </c>
      <c r="E407" s="468">
        <v>240000</v>
      </c>
      <c r="F407" s="468">
        <v>21711.42</v>
      </c>
    </row>
    <row r="408" spans="1:6">
      <c r="A408" s="468" t="s">
        <v>1222</v>
      </c>
      <c r="B408" s="468" t="s">
        <v>1223</v>
      </c>
      <c r="C408" s="468" t="s">
        <v>1215</v>
      </c>
      <c r="D408" s="468" t="s">
        <v>875</v>
      </c>
      <c r="E408" s="468">
        <v>1496960</v>
      </c>
      <c r="F408" s="468">
        <v>122595.63</v>
      </c>
    </row>
    <row r="409" spans="1:6">
      <c r="A409" s="468" t="s">
        <v>1222</v>
      </c>
      <c r="B409" s="468" t="s">
        <v>1223</v>
      </c>
      <c r="C409" s="468" t="s">
        <v>845</v>
      </c>
      <c r="D409" s="468" t="s">
        <v>875</v>
      </c>
      <c r="E409" s="468">
        <v>198525</v>
      </c>
      <c r="F409" s="468">
        <v>16680.27</v>
      </c>
    </row>
    <row r="410" spans="1:6">
      <c r="A410" s="468" t="s">
        <v>1222</v>
      </c>
      <c r="B410" s="468" t="s">
        <v>1223</v>
      </c>
      <c r="C410" s="468" t="s">
        <v>1023</v>
      </c>
      <c r="D410" s="468" t="s">
        <v>875</v>
      </c>
      <c r="E410" s="468">
        <v>1021849.8</v>
      </c>
      <c r="F410" s="468">
        <v>90730.18</v>
      </c>
    </row>
    <row r="411" spans="1:6">
      <c r="A411" s="468" t="s">
        <v>1222</v>
      </c>
      <c r="B411" s="468" t="s">
        <v>1223</v>
      </c>
      <c r="C411" s="468" t="s">
        <v>848</v>
      </c>
      <c r="D411" s="468" t="s">
        <v>875</v>
      </c>
      <c r="E411" s="468">
        <v>2270020</v>
      </c>
      <c r="F411" s="468">
        <v>128891.8</v>
      </c>
    </row>
    <row r="412" spans="1:6">
      <c r="A412" s="468" t="s">
        <v>1222</v>
      </c>
      <c r="B412" s="468" t="s">
        <v>1223</v>
      </c>
      <c r="C412" s="468" t="s">
        <v>863</v>
      </c>
      <c r="D412" s="468" t="s">
        <v>875</v>
      </c>
      <c r="E412" s="468">
        <v>25</v>
      </c>
      <c r="F412" s="468">
        <v>2.73</v>
      </c>
    </row>
    <row r="413" spans="1:6">
      <c r="A413" s="468" t="s">
        <v>1222</v>
      </c>
      <c r="B413" s="468" t="s">
        <v>1223</v>
      </c>
      <c r="C413" s="468" t="s">
        <v>1224</v>
      </c>
      <c r="D413" s="468" t="s">
        <v>875</v>
      </c>
      <c r="E413" s="468">
        <v>208000</v>
      </c>
      <c r="F413" s="468">
        <v>18604.57</v>
      </c>
    </row>
    <row r="414" spans="1:6">
      <c r="A414" s="468" t="s">
        <v>1222</v>
      </c>
      <c r="B414" s="468" t="s">
        <v>1223</v>
      </c>
      <c r="C414" s="468" t="s">
        <v>824</v>
      </c>
      <c r="D414" s="468" t="s">
        <v>875</v>
      </c>
      <c r="E414" s="468">
        <v>4711669.8</v>
      </c>
      <c r="F414" s="468">
        <v>428689.83</v>
      </c>
    </row>
    <row r="415" spans="1:6">
      <c r="A415" s="468" t="s">
        <v>1222</v>
      </c>
      <c r="B415" s="468" t="s">
        <v>1223</v>
      </c>
      <c r="C415" s="468" t="s">
        <v>1225</v>
      </c>
      <c r="D415" s="468" t="s">
        <v>875</v>
      </c>
      <c r="E415" s="468">
        <v>72000</v>
      </c>
      <c r="F415" s="468">
        <v>6458.89</v>
      </c>
    </row>
    <row r="416" spans="1:6">
      <c r="A416" s="468" t="s">
        <v>1222</v>
      </c>
      <c r="B416" s="468" t="s">
        <v>1223</v>
      </c>
      <c r="C416" s="468" t="s">
        <v>1226</v>
      </c>
      <c r="D416" s="468" t="s">
        <v>875</v>
      </c>
      <c r="E416" s="468">
        <v>686700</v>
      </c>
      <c r="F416" s="468">
        <v>47509.39</v>
      </c>
    </row>
    <row r="417" spans="1:6">
      <c r="A417" s="468" t="s">
        <v>1222</v>
      </c>
      <c r="B417" s="468" t="s">
        <v>1223</v>
      </c>
      <c r="C417" s="468" t="s">
        <v>1159</v>
      </c>
      <c r="D417" s="468" t="s">
        <v>875</v>
      </c>
      <c r="E417" s="468">
        <v>36491540.100000001</v>
      </c>
      <c r="F417" s="468">
        <v>2056264.41</v>
      </c>
    </row>
    <row r="418" spans="1:6">
      <c r="A418" s="468" t="s">
        <v>1222</v>
      </c>
      <c r="B418" s="468" t="s">
        <v>1223</v>
      </c>
      <c r="C418" s="468" t="s">
        <v>1227</v>
      </c>
      <c r="D418" s="468" t="s">
        <v>875</v>
      </c>
      <c r="E418" s="468">
        <v>983040</v>
      </c>
      <c r="F418" s="468">
        <v>70089.97</v>
      </c>
    </row>
    <row r="419" spans="1:6">
      <c r="A419" s="468" t="s">
        <v>1222</v>
      </c>
      <c r="B419" s="468" t="s">
        <v>1223</v>
      </c>
      <c r="C419" s="468" t="s">
        <v>1228</v>
      </c>
      <c r="D419" s="468" t="s">
        <v>875</v>
      </c>
      <c r="E419" s="468">
        <v>119000</v>
      </c>
      <c r="F419" s="468">
        <v>10405.460000000001</v>
      </c>
    </row>
    <row r="420" spans="1:6">
      <c r="A420" s="468" t="s">
        <v>1222</v>
      </c>
      <c r="B420" s="468" t="s">
        <v>1223</v>
      </c>
      <c r="C420" s="468" t="s">
        <v>1229</v>
      </c>
      <c r="D420" s="468" t="s">
        <v>875</v>
      </c>
      <c r="E420" s="468">
        <v>300000</v>
      </c>
      <c r="F420" s="468">
        <v>29506.07</v>
      </c>
    </row>
    <row r="421" spans="1:6">
      <c r="A421" s="468" t="s">
        <v>1230</v>
      </c>
      <c r="B421" s="468" t="s">
        <v>1231</v>
      </c>
      <c r="C421" s="468" t="s">
        <v>824</v>
      </c>
      <c r="D421" s="468" t="s">
        <v>875</v>
      </c>
      <c r="E421" s="468">
        <v>23200</v>
      </c>
      <c r="F421" s="468">
        <v>2143</v>
      </c>
    </row>
    <row r="422" spans="1:6">
      <c r="A422" s="468" t="s">
        <v>1232</v>
      </c>
      <c r="B422" s="468" t="s">
        <v>1233</v>
      </c>
      <c r="C422" s="468" t="s">
        <v>1215</v>
      </c>
      <c r="D422" s="468" t="s">
        <v>875</v>
      </c>
      <c r="E422" s="468">
        <v>219170</v>
      </c>
      <c r="F422" s="468">
        <v>11777.61</v>
      </c>
    </row>
    <row r="423" spans="1:6">
      <c r="A423" s="468" t="s">
        <v>1232</v>
      </c>
      <c r="B423" s="468" t="s">
        <v>1233</v>
      </c>
      <c r="C423" s="468" t="s">
        <v>1023</v>
      </c>
      <c r="D423" s="468" t="s">
        <v>875</v>
      </c>
      <c r="E423" s="468">
        <v>2740785</v>
      </c>
      <c r="F423" s="468">
        <v>206456.8</v>
      </c>
    </row>
    <row r="424" spans="1:6">
      <c r="A424" s="468" t="s">
        <v>1232</v>
      </c>
      <c r="B424" s="468" t="s">
        <v>1233</v>
      </c>
      <c r="C424" s="468" t="s">
        <v>863</v>
      </c>
      <c r="D424" s="468" t="s">
        <v>875</v>
      </c>
      <c r="E424" s="468">
        <v>205550.5</v>
      </c>
      <c r="F424" s="468">
        <v>11635.17</v>
      </c>
    </row>
    <row r="425" spans="1:6">
      <c r="A425" s="468" t="s">
        <v>1232</v>
      </c>
      <c r="B425" s="468" t="s">
        <v>1233</v>
      </c>
      <c r="C425" s="468" t="s">
        <v>824</v>
      </c>
      <c r="D425" s="468" t="s">
        <v>875</v>
      </c>
      <c r="E425" s="468">
        <v>438892</v>
      </c>
      <c r="F425" s="468">
        <v>36662.349999999991</v>
      </c>
    </row>
    <row r="426" spans="1:6">
      <c r="A426" s="468" t="s">
        <v>1232</v>
      </c>
      <c r="B426" s="468" t="s">
        <v>1233</v>
      </c>
      <c r="C426" s="468" t="s">
        <v>1159</v>
      </c>
      <c r="D426" s="468" t="s">
        <v>875</v>
      </c>
      <c r="E426" s="468">
        <v>48000</v>
      </c>
      <c r="F426" s="468">
        <v>5184.6900000000005</v>
      </c>
    </row>
    <row r="427" spans="1:6">
      <c r="A427" s="468" t="s">
        <v>1232</v>
      </c>
      <c r="B427" s="468" t="s">
        <v>1233</v>
      </c>
      <c r="C427" s="468" t="s">
        <v>1227</v>
      </c>
      <c r="D427" s="468" t="s">
        <v>875</v>
      </c>
      <c r="E427" s="468">
        <v>120000</v>
      </c>
      <c r="F427" s="468">
        <v>9955.89</v>
      </c>
    </row>
    <row r="428" spans="1:6">
      <c r="A428" s="468" t="s">
        <v>1234</v>
      </c>
      <c r="B428" s="468" t="s">
        <v>1235</v>
      </c>
      <c r="C428" s="468" t="s">
        <v>824</v>
      </c>
      <c r="D428" s="468" t="s">
        <v>875</v>
      </c>
      <c r="E428" s="468">
        <v>11850</v>
      </c>
      <c r="F428" s="468">
        <v>801.26</v>
      </c>
    </row>
    <row r="429" spans="1:6">
      <c r="A429" s="468" t="s">
        <v>1236</v>
      </c>
      <c r="B429" s="468" t="s">
        <v>1237</v>
      </c>
      <c r="C429" s="468" t="s">
        <v>1023</v>
      </c>
      <c r="D429" s="468" t="s">
        <v>875</v>
      </c>
      <c r="E429" s="468">
        <v>300780</v>
      </c>
      <c r="F429" s="468">
        <v>19590.14</v>
      </c>
    </row>
    <row r="430" spans="1:6">
      <c r="A430" s="468" t="s">
        <v>1238</v>
      </c>
      <c r="B430" s="468" t="s">
        <v>1239</v>
      </c>
      <c r="C430" s="468" t="s">
        <v>845</v>
      </c>
      <c r="D430" s="468" t="s">
        <v>875</v>
      </c>
      <c r="E430" s="468">
        <v>48000</v>
      </c>
      <c r="F430" s="468">
        <v>4355.28</v>
      </c>
    </row>
    <row r="431" spans="1:6">
      <c r="A431" s="468" t="s">
        <v>1238</v>
      </c>
      <c r="B431" s="468" t="s">
        <v>1239</v>
      </c>
      <c r="C431" s="468" t="s">
        <v>1023</v>
      </c>
      <c r="D431" s="468" t="s">
        <v>875</v>
      </c>
      <c r="E431" s="468">
        <v>802525</v>
      </c>
      <c r="F431" s="468">
        <v>59405.450000000004</v>
      </c>
    </row>
    <row r="432" spans="1:6">
      <c r="A432" s="468" t="s">
        <v>1238</v>
      </c>
      <c r="B432" s="468" t="s">
        <v>1239</v>
      </c>
      <c r="C432" s="468" t="s">
        <v>848</v>
      </c>
      <c r="D432" s="468" t="s">
        <v>875</v>
      </c>
      <c r="E432" s="468">
        <v>50000</v>
      </c>
      <c r="F432" s="468">
        <v>3886.2000000000003</v>
      </c>
    </row>
    <row r="433" spans="1:6">
      <c r="A433" s="468" t="s">
        <v>1238</v>
      </c>
      <c r="B433" s="468" t="s">
        <v>1239</v>
      </c>
      <c r="C433" s="468" t="s">
        <v>863</v>
      </c>
      <c r="D433" s="468" t="s">
        <v>875</v>
      </c>
      <c r="E433" s="468">
        <v>72</v>
      </c>
      <c r="F433" s="468">
        <v>15.72</v>
      </c>
    </row>
    <row r="434" spans="1:6">
      <c r="A434" s="468" t="s">
        <v>1238</v>
      </c>
      <c r="B434" s="468" t="s">
        <v>1239</v>
      </c>
      <c r="C434" s="468" t="s">
        <v>824</v>
      </c>
      <c r="D434" s="468" t="s">
        <v>875</v>
      </c>
      <c r="E434" s="468">
        <v>157140</v>
      </c>
      <c r="F434" s="468">
        <v>11049.74</v>
      </c>
    </row>
    <row r="435" spans="1:6">
      <c r="A435" s="468" t="s">
        <v>1238</v>
      </c>
      <c r="B435" s="468" t="s">
        <v>1239</v>
      </c>
      <c r="C435" s="468" t="s">
        <v>1225</v>
      </c>
      <c r="D435" s="468" t="s">
        <v>875</v>
      </c>
      <c r="E435" s="468">
        <v>185500</v>
      </c>
      <c r="F435" s="468">
        <v>15471.119999999999</v>
      </c>
    </row>
    <row r="436" spans="1:6">
      <c r="A436" s="468" t="s">
        <v>1238</v>
      </c>
      <c r="B436" s="468" t="s">
        <v>1239</v>
      </c>
      <c r="C436" s="468" t="s">
        <v>1218</v>
      </c>
      <c r="D436" s="468" t="s">
        <v>875</v>
      </c>
      <c r="E436" s="468">
        <v>96000</v>
      </c>
      <c r="F436" s="468">
        <v>5645.78</v>
      </c>
    </row>
    <row r="437" spans="1:6">
      <c r="A437" s="468" t="s">
        <v>1238</v>
      </c>
      <c r="B437" s="468" t="s">
        <v>1239</v>
      </c>
      <c r="C437" s="468" t="s">
        <v>1159</v>
      </c>
      <c r="D437" s="468" t="s">
        <v>875</v>
      </c>
      <c r="E437" s="468">
        <v>881787</v>
      </c>
      <c r="F437" s="468">
        <v>70063.87000000001</v>
      </c>
    </row>
    <row r="438" spans="1:6">
      <c r="A438" s="468" t="s">
        <v>1238</v>
      </c>
      <c r="B438" s="468" t="s">
        <v>1239</v>
      </c>
      <c r="C438" s="468" t="s">
        <v>1227</v>
      </c>
      <c r="D438" s="468" t="s">
        <v>875</v>
      </c>
      <c r="E438" s="468">
        <v>192000</v>
      </c>
      <c r="F438" s="468">
        <v>15089.29</v>
      </c>
    </row>
    <row r="439" spans="1:6">
      <c r="A439" s="468" t="s">
        <v>1240</v>
      </c>
      <c r="B439" s="468" t="s">
        <v>1241</v>
      </c>
      <c r="C439" s="468" t="s">
        <v>845</v>
      </c>
      <c r="D439" s="468" t="s">
        <v>875</v>
      </c>
      <c r="E439" s="468">
        <v>9453090</v>
      </c>
      <c r="F439" s="468">
        <v>536981.8600000001</v>
      </c>
    </row>
    <row r="440" spans="1:6">
      <c r="A440" s="468" t="s">
        <v>1240</v>
      </c>
      <c r="B440" s="468" t="s">
        <v>1241</v>
      </c>
      <c r="C440" s="468" t="s">
        <v>848</v>
      </c>
      <c r="D440" s="468" t="s">
        <v>875</v>
      </c>
      <c r="E440" s="468">
        <v>29202000</v>
      </c>
      <c r="F440" s="468">
        <v>1261705.97</v>
      </c>
    </row>
    <row r="441" spans="1:6">
      <c r="A441" s="468" t="s">
        <v>1240</v>
      </c>
      <c r="B441" s="468" t="s">
        <v>1241</v>
      </c>
      <c r="C441" s="468" t="s">
        <v>824</v>
      </c>
      <c r="D441" s="468" t="s">
        <v>875</v>
      </c>
      <c r="E441" s="468">
        <v>536320</v>
      </c>
      <c r="F441" s="468">
        <v>39539.210000000006</v>
      </c>
    </row>
    <row r="442" spans="1:6">
      <c r="A442" s="468" t="s">
        <v>1240</v>
      </c>
      <c r="B442" s="468" t="s">
        <v>1241</v>
      </c>
      <c r="C442" s="468" t="s">
        <v>1159</v>
      </c>
      <c r="D442" s="468" t="s">
        <v>875</v>
      </c>
      <c r="E442" s="468">
        <v>958427</v>
      </c>
      <c r="F442" s="468">
        <v>60419</v>
      </c>
    </row>
    <row r="443" spans="1:6">
      <c r="A443" s="468" t="s">
        <v>1242</v>
      </c>
      <c r="B443" s="468" t="s">
        <v>228</v>
      </c>
      <c r="C443" s="468" t="s">
        <v>848</v>
      </c>
      <c r="D443" s="468" t="s">
        <v>875</v>
      </c>
      <c r="E443" s="468">
        <v>185320</v>
      </c>
      <c r="F443" s="468">
        <v>9714.98</v>
      </c>
    </row>
    <row r="444" spans="1:6">
      <c r="A444" s="468" t="s">
        <v>1242</v>
      </c>
      <c r="B444" s="468" t="s">
        <v>228</v>
      </c>
      <c r="C444" s="468" t="s">
        <v>824</v>
      </c>
      <c r="D444" s="468" t="s">
        <v>875</v>
      </c>
      <c r="E444" s="468">
        <v>1953931</v>
      </c>
      <c r="F444" s="468">
        <v>183049.12</v>
      </c>
    </row>
    <row r="445" spans="1:6">
      <c r="A445" s="468" t="s">
        <v>1242</v>
      </c>
      <c r="B445" s="468" t="s">
        <v>228</v>
      </c>
      <c r="C445" s="468" t="s">
        <v>1159</v>
      </c>
      <c r="D445" s="468" t="s">
        <v>875</v>
      </c>
      <c r="E445" s="468">
        <v>216000</v>
      </c>
      <c r="F445" s="468">
        <v>12637.27</v>
      </c>
    </row>
    <row r="446" spans="1:6">
      <c r="A446" s="468" t="s">
        <v>1243</v>
      </c>
      <c r="B446" s="468" t="s">
        <v>1244</v>
      </c>
      <c r="C446" s="468" t="s">
        <v>863</v>
      </c>
      <c r="D446" s="468" t="s">
        <v>875</v>
      </c>
      <c r="E446" s="468">
        <v>15</v>
      </c>
      <c r="F446" s="468">
        <v>7.09</v>
      </c>
    </row>
    <row r="447" spans="1:6">
      <c r="A447" s="468" t="s">
        <v>1243</v>
      </c>
      <c r="B447" s="468" t="s">
        <v>1244</v>
      </c>
      <c r="C447" s="468" t="s">
        <v>824</v>
      </c>
      <c r="D447" s="468" t="s">
        <v>875</v>
      </c>
      <c r="E447" s="468">
        <v>3.3200000000000003</v>
      </c>
      <c r="F447" s="468">
        <v>1.04</v>
      </c>
    </row>
    <row r="448" spans="1:6">
      <c r="A448" s="468" t="s">
        <v>1243</v>
      </c>
      <c r="B448" s="468" t="s">
        <v>1244</v>
      </c>
      <c r="C448" s="468" t="s">
        <v>1218</v>
      </c>
      <c r="D448" s="468" t="s">
        <v>875</v>
      </c>
      <c r="E448" s="468">
        <v>72000</v>
      </c>
      <c r="F448" s="468">
        <v>4485.57</v>
      </c>
    </row>
    <row r="449" spans="1:6">
      <c r="A449" s="468" t="s">
        <v>1245</v>
      </c>
      <c r="B449" s="468" t="s">
        <v>1246</v>
      </c>
      <c r="C449" s="468" t="s">
        <v>848</v>
      </c>
      <c r="D449" s="468" t="s">
        <v>875</v>
      </c>
      <c r="E449" s="468">
        <v>1195840</v>
      </c>
      <c r="F449" s="468">
        <v>66379.09</v>
      </c>
    </row>
    <row r="450" spans="1:6">
      <c r="A450" s="468" t="s">
        <v>1245</v>
      </c>
      <c r="B450" s="468" t="s">
        <v>1246</v>
      </c>
      <c r="C450" s="468" t="s">
        <v>824</v>
      </c>
      <c r="D450" s="468" t="s">
        <v>875</v>
      </c>
      <c r="E450" s="468">
        <v>290</v>
      </c>
      <c r="F450" s="468">
        <v>24.66</v>
      </c>
    </row>
    <row r="451" spans="1:6">
      <c r="A451" s="468" t="s">
        <v>1245</v>
      </c>
      <c r="B451" s="468" t="s">
        <v>1246</v>
      </c>
      <c r="C451" s="468" t="s">
        <v>1218</v>
      </c>
      <c r="D451" s="468" t="s">
        <v>875</v>
      </c>
      <c r="E451" s="468">
        <v>291000</v>
      </c>
      <c r="F451" s="468">
        <v>15217.04</v>
      </c>
    </row>
    <row r="452" spans="1:6">
      <c r="A452" s="468" t="s">
        <v>1245</v>
      </c>
      <c r="B452" s="468" t="s">
        <v>1246</v>
      </c>
      <c r="C452" s="468" t="s">
        <v>1226</v>
      </c>
      <c r="D452" s="468" t="s">
        <v>875</v>
      </c>
      <c r="E452" s="468">
        <v>3320500</v>
      </c>
      <c r="F452" s="468">
        <v>109672.17</v>
      </c>
    </row>
    <row r="453" spans="1:6">
      <c r="A453" s="468" t="s">
        <v>1245</v>
      </c>
      <c r="B453" s="468" t="s">
        <v>1246</v>
      </c>
      <c r="C453" s="468" t="s">
        <v>1159</v>
      </c>
      <c r="D453" s="468" t="s">
        <v>875</v>
      </c>
      <c r="E453" s="468">
        <v>26292948</v>
      </c>
      <c r="F453" s="468">
        <v>1173164.8499999999</v>
      </c>
    </row>
    <row r="454" spans="1:6">
      <c r="A454" s="468" t="s">
        <v>1245</v>
      </c>
      <c r="B454" s="468" t="s">
        <v>1246</v>
      </c>
      <c r="C454" s="468" t="s">
        <v>1247</v>
      </c>
      <c r="D454" s="468" t="s">
        <v>875</v>
      </c>
      <c r="E454" s="468">
        <v>98438</v>
      </c>
      <c r="F454" s="468">
        <v>3386.46</v>
      </c>
    </row>
    <row r="455" spans="1:6">
      <c r="A455" s="468" t="s">
        <v>1245</v>
      </c>
      <c r="B455" s="468" t="s">
        <v>1246</v>
      </c>
      <c r="C455" s="468" t="s">
        <v>1248</v>
      </c>
      <c r="D455" s="468" t="s">
        <v>875</v>
      </c>
      <c r="E455" s="468">
        <v>125000</v>
      </c>
      <c r="F455" s="468">
        <v>9094.32</v>
      </c>
    </row>
    <row r="456" spans="1:6">
      <c r="A456" s="468" t="s">
        <v>1245</v>
      </c>
      <c r="B456" s="468" t="s">
        <v>1246</v>
      </c>
      <c r="C456" s="468" t="s">
        <v>1227</v>
      </c>
      <c r="D456" s="468" t="s">
        <v>875</v>
      </c>
      <c r="E456" s="468">
        <v>2799330</v>
      </c>
      <c r="F456" s="468">
        <v>99818.12000000001</v>
      </c>
    </row>
    <row r="457" spans="1:6">
      <c r="A457" s="468" t="s">
        <v>1249</v>
      </c>
      <c r="B457" s="468" t="s">
        <v>1250</v>
      </c>
      <c r="C457" s="468" t="s">
        <v>824</v>
      </c>
      <c r="D457" s="468" t="s">
        <v>875</v>
      </c>
      <c r="E457" s="468">
        <v>387466</v>
      </c>
      <c r="F457" s="468">
        <v>31963.020000000004</v>
      </c>
    </row>
    <row r="458" spans="1:6">
      <c r="A458" s="468" t="s">
        <v>1251</v>
      </c>
      <c r="B458" s="468" t="s">
        <v>1252</v>
      </c>
      <c r="C458" s="468" t="s">
        <v>824</v>
      </c>
      <c r="D458" s="468" t="s">
        <v>875</v>
      </c>
      <c r="E458" s="468">
        <v>42465</v>
      </c>
      <c r="F458" s="468">
        <v>924.82</v>
      </c>
    </row>
    <row r="459" spans="1:6">
      <c r="A459" s="468" t="s">
        <v>1253</v>
      </c>
      <c r="B459" s="468" t="s">
        <v>1254</v>
      </c>
      <c r="C459" s="468" t="s">
        <v>863</v>
      </c>
      <c r="D459" s="468" t="s">
        <v>875</v>
      </c>
      <c r="E459" s="468">
        <v>1483</v>
      </c>
      <c r="F459" s="468">
        <v>170.74</v>
      </c>
    </row>
    <row r="460" spans="1:6">
      <c r="A460" s="468" t="s">
        <v>1255</v>
      </c>
      <c r="B460" s="468" t="s">
        <v>1256</v>
      </c>
      <c r="C460" s="468" t="s">
        <v>824</v>
      </c>
      <c r="D460" s="468" t="s">
        <v>875</v>
      </c>
      <c r="E460" s="468">
        <v>1570684</v>
      </c>
      <c r="F460" s="468">
        <v>280664.25</v>
      </c>
    </row>
    <row r="461" spans="1:6">
      <c r="A461" s="468" t="s">
        <v>1255</v>
      </c>
      <c r="B461" s="468" t="s">
        <v>1256</v>
      </c>
      <c r="C461" s="468" t="s">
        <v>852</v>
      </c>
      <c r="D461" s="468" t="s">
        <v>875</v>
      </c>
      <c r="E461" s="468">
        <v>18500</v>
      </c>
      <c r="F461" s="468">
        <v>2340.58</v>
      </c>
    </row>
    <row r="462" spans="1:6">
      <c r="A462" s="468" t="s">
        <v>1255</v>
      </c>
      <c r="B462" s="468" t="s">
        <v>1256</v>
      </c>
      <c r="C462" s="468" t="s">
        <v>854</v>
      </c>
      <c r="D462" s="468" t="s">
        <v>875</v>
      </c>
      <c r="E462" s="468">
        <v>198.4</v>
      </c>
      <c r="F462" s="468">
        <v>33.07</v>
      </c>
    </row>
    <row r="463" spans="1:6">
      <c r="A463" s="468" t="s">
        <v>1257</v>
      </c>
      <c r="B463" s="468" t="s">
        <v>1258</v>
      </c>
      <c r="C463" s="468" t="s">
        <v>824</v>
      </c>
      <c r="D463" s="468" t="s">
        <v>875</v>
      </c>
      <c r="E463" s="468">
        <v>4495172</v>
      </c>
      <c r="F463" s="468">
        <v>123073.91</v>
      </c>
    </row>
    <row r="464" spans="1:6">
      <c r="A464" s="468" t="s">
        <v>1257</v>
      </c>
      <c r="B464" s="468" t="s">
        <v>1258</v>
      </c>
      <c r="C464" s="468" t="s">
        <v>1129</v>
      </c>
      <c r="D464" s="468" t="s">
        <v>875</v>
      </c>
      <c r="E464" s="468">
        <v>600</v>
      </c>
      <c r="F464" s="468">
        <v>16.14</v>
      </c>
    </row>
    <row r="465" spans="1:6">
      <c r="A465" s="468" t="s">
        <v>1259</v>
      </c>
      <c r="B465" s="468" t="s">
        <v>1260</v>
      </c>
      <c r="C465" s="468" t="s">
        <v>824</v>
      </c>
      <c r="D465" s="468" t="s">
        <v>875</v>
      </c>
      <c r="E465" s="468">
        <v>65</v>
      </c>
      <c r="F465" s="468">
        <v>17.940000000000001</v>
      </c>
    </row>
    <row r="466" spans="1:6">
      <c r="A466" s="468" t="s">
        <v>1261</v>
      </c>
      <c r="B466" s="468" t="s">
        <v>1262</v>
      </c>
      <c r="C466" s="468" t="s">
        <v>824</v>
      </c>
      <c r="D466" s="468" t="s">
        <v>875</v>
      </c>
      <c r="E466" s="468">
        <v>124272.8</v>
      </c>
      <c r="F466" s="468">
        <v>106346.98</v>
      </c>
    </row>
    <row r="467" spans="1:6">
      <c r="A467" s="468" t="s">
        <v>1263</v>
      </c>
      <c r="B467" s="468" t="s">
        <v>1264</v>
      </c>
      <c r="C467" s="468" t="s">
        <v>824</v>
      </c>
      <c r="D467" s="468" t="s">
        <v>875</v>
      </c>
      <c r="E467" s="468">
        <v>416309.72000000003</v>
      </c>
      <c r="F467" s="468">
        <v>328161.64</v>
      </c>
    </row>
    <row r="468" spans="1:6">
      <c r="A468" s="468" t="s">
        <v>1263</v>
      </c>
      <c r="B468" s="468" t="s">
        <v>1264</v>
      </c>
      <c r="C468" s="468" t="s">
        <v>963</v>
      </c>
      <c r="D468" s="468" t="s">
        <v>875</v>
      </c>
      <c r="E468" s="468">
        <v>15422.4</v>
      </c>
      <c r="F468" s="468">
        <v>6574.8600000000006</v>
      </c>
    </row>
    <row r="469" spans="1:6">
      <c r="A469" s="468" t="s">
        <v>1263</v>
      </c>
      <c r="B469" s="468" t="s">
        <v>1264</v>
      </c>
      <c r="C469" s="468" t="s">
        <v>872</v>
      </c>
      <c r="D469" s="468" t="s">
        <v>875</v>
      </c>
      <c r="E469" s="468">
        <v>299704.51999999996</v>
      </c>
      <c r="F469" s="468">
        <v>164431.48000000001</v>
      </c>
    </row>
    <row r="470" spans="1:6">
      <c r="A470" s="468" t="s">
        <v>1265</v>
      </c>
      <c r="B470" s="468" t="s">
        <v>1266</v>
      </c>
      <c r="C470" s="468" t="s">
        <v>824</v>
      </c>
      <c r="D470" s="468" t="s">
        <v>875</v>
      </c>
      <c r="E470" s="468">
        <v>798</v>
      </c>
      <c r="F470" s="468">
        <v>509.74999999999994</v>
      </c>
    </row>
    <row r="471" spans="1:6">
      <c r="A471" s="468" t="s">
        <v>1265</v>
      </c>
      <c r="B471" s="468" t="s">
        <v>1266</v>
      </c>
      <c r="C471" s="468" t="s">
        <v>871</v>
      </c>
      <c r="D471" s="468" t="s">
        <v>875</v>
      </c>
      <c r="E471" s="468">
        <v>23000</v>
      </c>
      <c r="F471" s="468">
        <v>4412.3599999999997</v>
      </c>
    </row>
    <row r="472" spans="1:6">
      <c r="A472" s="468" t="s">
        <v>1265</v>
      </c>
      <c r="B472" s="468" t="s">
        <v>1266</v>
      </c>
      <c r="C472" s="468" t="s">
        <v>856</v>
      </c>
      <c r="D472" s="468" t="s">
        <v>875</v>
      </c>
      <c r="E472" s="468">
        <v>9000</v>
      </c>
      <c r="F472" s="468">
        <v>6612.84</v>
      </c>
    </row>
    <row r="473" spans="1:6">
      <c r="A473" s="468" t="s">
        <v>1267</v>
      </c>
      <c r="B473" s="468" t="s">
        <v>1268</v>
      </c>
      <c r="C473" s="468" t="s">
        <v>845</v>
      </c>
      <c r="D473" s="468" t="s">
        <v>875</v>
      </c>
      <c r="E473" s="468">
        <v>18257.28</v>
      </c>
      <c r="F473" s="468">
        <v>13698.67</v>
      </c>
    </row>
    <row r="474" spans="1:6">
      <c r="A474" s="468" t="s">
        <v>1267</v>
      </c>
      <c r="B474" s="468" t="s">
        <v>1268</v>
      </c>
      <c r="C474" s="468" t="s">
        <v>848</v>
      </c>
      <c r="D474" s="468" t="s">
        <v>875</v>
      </c>
      <c r="E474" s="468">
        <v>16</v>
      </c>
      <c r="F474" s="468">
        <v>62.24</v>
      </c>
    </row>
    <row r="475" spans="1:6">
      <c r="A475" s="468" t="s">
        <v>1267</v>
      </c>
      <c r="B475" s="468" t="s">
        <v>1268</v>
      </c>
      <c r="C475" s="468" t="s">
        <v>863</v>
      </c>
      <c r="D475" s="468" t="s">
        <v>875</v>
      </c>
      <c r="E475" s="468">
        <v>37503.08</v>
      </c>
      <c r="F475" s="468">
        <v>28449.599999999999</v>
      </c>
    </row>
    <row r="476" spans="1:6">
      <c r="A476" s="468" t="s">
        <v>1267</v>
      </c>
      <c r="B476" s="468" t="s">
        <v>1268</v>
      </c>
      <c r="C476" s="468" t="s">
        <v>824</v>
      </c>
      <c r="D476" s="468" t="s">
        <v>875</v>
      </c>
      <c r="E476" s="468">
        <v>18673.7</v>
      </c>
      <c r="F476" s="468">
        <v>11302.11</v>
      </c>
    </row>
    <row r="477" spans="1:6">
      <c r="A477" s="468" t="s">
        <v>1267</v>
      </c>
      <c r="B477" s="468" t="s">
        <v>1268</v>
      </c>
      <c r="C477" s="468" t="s">
        <v>1015</v>
      </c>
      <c r="D477" s="468" t="s">
        <v>875</v>
      </c>
      <c r="E477" s="468">
        <v>1</v>
      </c>
      <c r="F477" s="468">
        <v>1.74</v>
      </c>
    </row>
    <row r="478" spans="1:6">
      <c r="A478" s="468" t="s">
        <v>1267</v>
      </c>
      <c r="B478" s="468" t="s">
        <v>1268</v>
      </c>
      <c r="C478" s="468" t="s">
        <v>1219</v>
      </c>
      <c r="D478" s="468" t="s">
        <v>875</v>
      </c>
      <c r="E478" s="468">
        <v>19958</v>
      </c>
      <c r="F478" s="468">
        <v>13631.15</v>
      </c>
    </row>
    <row r="479" spans="1:6">
      <c r="A479" s="468" t="s">
        <v>1267</v>
      </c>
      <c r="B479" s="468" t="s">
        <v>1268</v>
      </c>
      <c r="C479" s="468" t="s">
        <v>856</v>
      </c>
      <c r="D479" s="468" t="s">
        <v>875</v>
      </c>
      <c r="E479" s="468">
        <v>458656.91000000003</v>
      </c>
      <c r="F479" s="468">
        <v>345345.98</v>
      </c>
    </row>
    <row r="480" spans="1:6">
      <c r="A480" s="468" t="s">
        <v>1269</v>
      </c>
      <c r="B480" s="468" t="s">
        <v>1270</v>
      </c>
      <c r="C480" s="468" t="s">
        <v>863</v>
      </c>
      <c r="D480" s="468" t="s">
        <v>875</v>
      </c>
      <c r="E480" s="468">
        <v>560</v>
      </c>
      <c r="F480" s="468">
        <v>93.960000000000008</v>
      </c>
    </row>
    <row r="481" spans="1:6">
      <c r="A481" s="468" t="s">
        <v>1271</v>
      </c>
      <c r="B481" s="468" t="s">
        <v>1272</v>
      </c>
      <c r="C481" s="468" t="s">
        <v>824</v>
      </c>
      <c r="D481" s="468" t="s">
        <v>875</v>
      </c>
      <c r="E481" s="468">
        <v>5</v>
      </c>
      <c r="F481" s="468">
        <v>1.35</v>
      </c>
    </row>
    <row r="482" spans="1:6">
      <c r="A482" s="468" t="s">
        <v>1273</v>
      </c>
      <c r="B482" s="468" t="s">
        <v>1274</v>
      </c>
      <c r="C482" s="468" t="s">
        <v>1275</v>
      </c>
      <c r="D482" s="468" t="s">
        <v>875</v>
      </c>
      <c r="E482" s="468">
        <v>19300</v>
      </c>
      <c r="F482" s="468">
        <v>2690.15</v>
      </c>
    </row>
    <row r="483" spans="1:6">
      <c r="A483" s="468" t="s">
        <v>1273</v>
      </c>
      <c r="B483" s="468" t="s">
        <v>1274</v>
      </c>
      <c r="C483" s="468" t="s">
        <v>863</v>
      </c>
      <c r="D483" s="468" t="s">
        <v>875</v>
      </c>
      <c r="E483" s="468">
        <v>126218.45</v>
      </c>
      <c r="F483" s="468">
        <v>17854.259999999998</v>
      </c>
    </row>
    <row r="484" spans="1:6">
      <c r="A484" s="468" t="s">
        <v>1273</v>
      </c>
      <c r="B484" s="468" t="s">
        <v>1274</v>
      </c>
      <c r="C484" s="468" t="s">
        <v>824</v>
      </c>
      <c r="D484" s="468" t="s">
        <v>875</v>
      </c>
      <c r="E484" s="468">
        <v>205095.1</v>
      </c>
      <c r="F484" s="468">
        <v>38164.159999999996</v>
      </c>
    </row>
    <row r="485" spans="1:6">
      <c r="A485" s="468" t="s">
        <v>1273</v>
      </c>
      <c r="B485" s="468" t="s">
        <v>1274</v>
      </c>
      <c r="C485" s="468" t="s">
        <v>856</v>
      </c>
      <c r="D485" s="468" t="s">
        <v>875</v>
      </c>
      <c r="E485" s="468">
        <v>92902</v>
      </c>
      <c r="F485" s="468">
        <v>25515.350000000002</v>
      </c>
    </row>
    <row r="486" spans="1:6">
      <c r="A486" s="468" t="s">
        <v>1276</v>
      </c>
      <c r="B486" s="468" t="s">
        <v>1277</v>
      </c>
      <c r="C486" s="468" t="s">
        <v>863</v>
      </c>
      <c r="D486" s="468" t="s">
        <v>875</v>
      </c>
      <c r="E486" s="468">
        <v>59267.5</v>
      </c>
      <c r="F486" s="468">
        <v>6075.16</v>
      </c>
    </row>
    <row r="487" spans="1:6">
      <c r="A487" s="468" t="s">
        <v>1276</v>
      </c>
      <c r="B487" s="468" t="s">
        <v>1277</v>
      </c>
      <c r="C487" s="468" t="s">
        <v>824</v>
      </c>
      <c r="D487" s="468" t="s">
        <v>875</v>
      </c>
      <c r="E487" s="468">
        <v>84201.5</v>
      </c>
      <c r="F487" s="468">
        <v>43333.200000000004</v>
      </c>
    </row>
    <row r="488" spans="1:6">
      <c r="A488" s="468" t="s">
        <v>1276</v>
      </c>
      <c r="B488" s="468" t="s">
        <v>1277</v>
      </c>
      <c r="C488" s="468" t="s">
        <v>1219</v>
      </c>
      <c r="D488" s="468" t="s">
        <v>875</v>
      </c>
      <c r="E488" s="468">
        <v>300</v>
      </c>
      <c r="F488" s="468">
        <v>128.33000000000001</v>
      </c>
    </row>
    <row r="489" spans="1:6">
      <c r="A489" s="468" t="s">
        <v>1276</v>
      </c>
      <c r="B489" s="468" t="s">
        <v>1277</v>
      </c>
      <c r="C489" s="468" t="s">
        <v>856</v>
      </c>
      <c r="D489" s="468" t="s">
        <v>875</v>
      </c>
      <c r="E489" s="468">
        <v>15082.4</v>
      </c>
      <c r="F489" s="468">
        <v>10444.540000000001</v>
      </c>
    </row>
    <row r="490" spans="1:6">
      <c r="A490" s="468" t="s">
        <v>1278</v>
      </c>
      <c r="B490" s="468" t="s">
        <v>1279</v>
      </c>
      <c r="C490" s="468" t="s">
        <v>863</v>
      </c>
      <c r="D490" s="468" t="s">
        <v>875</v>
      </c>
      <c r="E490" s="468">
        <v>74710</v>
      </c>
      <c r="F490" s="468">
        <v>58478.640000000007</v>
      </c>
    </row>
    <row r="491" spans="1:6">
      <c r="A491" s="468" t="s">
        <v>1278</v>
      </c>
      <c r="B491" s="468" t="s">
        <v>1279</v>
      </c>
      <c r="C491" s="468" t="s">
        <v>824</v>
      </c>
      <c r="D491" s="468" t="s">
        <v>875</v>
      </c>
      <c r="E491" s="468">
        <v>1565</v>
      </c>
      <c r="F491" s="468">
        <v>1276.93</v>
      </c>
    </row>
    <row r="492" spans="1:6">
      <c r="A492" s="468" t="s">
        <v>1280</v>
      </c>
      <c r="B492" s="468" t="s">
        <v>1281</v>
      </c>
      <c r="C492" s="468" t="s">
        <v>863</v>
      </c>
      <c r="D492" s="468" t="s">
        <v>875</v>
      </c>
      <c r="E492" s="468">
        <v>22680</v>
      </c>
      <c r="F492" s="468">
        <v>17963.170000000002</v>
      </c>
    </row>
    <row r="493" spans="1:6">
      <c r="A493" s="468" t="s">
        <v>1280</v>
      </c>
      <c r="B493" s="468" t="s">
        <v>1281</v>
      </c>
      <c r="C493" s="468" t="s">
        <v>824</v>
      </c>
      <c r="D493" s="468" t="s">
        <v>875</v>
      </c>
      <c r="E493" s="468">
        <v>1497</v>
      </c>
      <c r="F493" s="468">
        <v>986.78</v>
      </c>
    </row>
    <row r="494" spans="1:6">
      <c r="A494" s="468" t="s">
        <v>1282</v>
      </c>
      <c r="B494" s="468" t="s">
        <v>1283</v>
      </c>
      <c r="C494" s="468" t="s">
        <v>824</v>
      </c>
      <c r="D494" s="468" t="s">
        <v>875</v>
      </c>
      <c r="E494" s="468">
        <v>89870.9</v>
      </c>
      <c r="F494" s="468">
        <v>23837.289999999997</v>
      </c>
    </row>
    <row r="495" spans="1:6">
      <c r="A495" s="468" t="s">
        <v>1282</v>
      </c>
      <c r="B495" s="468" t="s">
        <v>1283</v>
      </c>
      <c r="C495" s="468" t="s">
        <v>1129</v>
      </c>
      <c r="D495" s="468" t="s">
        <v>875</v>
      </c>
      <c r="E495" s="468">
        <v>3488049</v>
      </c>
      <c r="F495" s="468">
        <v>404113.12</v>
      </c>
    </row>
    <row r="496" spans="1:6">
      <c r="A496" s="468" t="s">
        <v>1282</v>
      </c>
      <c r="B496" s="468" t="s">
        <v>1283</v>
      </c>
      <c r="C496" s="468" t="s">
        <v>854</v>
      </c>
      <c r="D496" s="468" t="s">
        <v>875</v>
      </c>
      <c r="E496" s="468">
        <v>518600</v>
      </c>
      <c r="F496" s="468">
        <v>72186.569999999992</v>
      </c>
    </row>
    <row r="497" spans="1:6">
      <c r="A497" s="468" t="s">
        <v>1284</v>
      </c>
      <c r="B497" s="468" t="s">
        <v>1285</v>
      </c>
      <c r="C497" s="468" t="s">
        <v>863</v>
      </c>
      <c r="D497" s="468" t="s">
        <v>875</v>
      </c>
      <c r="E497" s="468">
        <v>40</v>
      </c>
      <c r="F497" s="468">
        <v>2.4700000000000002</v>
      </c>
    </row>
    <row r="498" spans="1:6">
      <c r="A498" s="468" t="s">
        <v>1284</v>
      </c>
      <c r="B498" s="468" t="s">
        <v>1285</v>
      </c>
      <c r="C498" s="468" t="s">
        <v>824</v>
      </c>
      <c r="D498" s="468" t="s">
        <v>875</v>
      </c>
      <c r="E498" s="468">
        <v>429778.4</v>
      </c>
      <c r="F498" s="468">
        <v>160064.07</v>
      </c>
    </row>
    <row r="499" spans="1:6">
      <c r="A499" s="468" t="s">
        <v>1284</v>
      </c>
      <c r="B499" s="468" t="s">
        <v>1285</v>
      </c>
      <c r="C499" s="468" t="s">
        <v>1129</v>
      </c>
      <c r="D499" s="468" t="s">
        <v>875</v>
      </c>
      <c r="E499" s="468">
        <v>10946710</v>
      </c>
      <c r="F499" s="468">
        <v>1385075.6800000002</v>
      </c>
    </row>
    <row r="500" spans="1:6">
      <c r="A500" s="468" t="s">
        <v>1284</v>
      </c>
      <c r="B500" s="468" t="s">
        <v>1285</v>
      </c>
      <c r="C500" s="468" t="s">
        <v>852</v>
      </c>
      <c r="D500" s="468" t="s">
        <v>875</v>
      </c>
      <c r="E500" s="468">
        <v>268800</v>
      </c>
      <c r="F500" s="468">
        <v>35116.65</v>
      </c>
    </row>
    <row r="501" spans="1:6">
      <c r="A501" s="468" t="s">
        <v>1284</v>
      </c>
      <c r="B501" s="468" t="s">
        <v>1285</v>
      </c>
      <c r="C501" s="468" t="s">
        <v>854</v>
      </c>
      <c r="D501" s="468" t="s">
        <v>875</v>
      </c>
      <c r="E501" s="468">
        <v>968400</v>
      </c>
      <c r="F501" s="468">
        <v>135663.03999999998</v>
      </c>
    </row>
    <row r="502" spans="1:6">
      <c r="A502" s="468" t="s">
        <v>1284</v>
      </c>
      <c r="B502" s="468" t="s">
        <v>1285</v>
      </c>
      <c r="C502" s="468" t="s">
        <v>872</v>
      </c>
      <c r="D502" s="468" t="s">
        <v>875</v>
      </c>
      <c r="E502" s="468">
        <v>29040</v>
      </c>
      <c r="F502" s="468">
        <v>3294.44</v>
      </c>
    </row>
    <row r="503" spans="1:6">
      <c r="A503" s="468" t="s">
        <v>1286</v>
      </c>
      <c r="B503" s="468" t="s">
        <v>1287</v>
      </c>
      <c r="C503" s="468" t="s">
        <v>824</v>
      </c>
      <c r="D503" s="468" t="s">
        <v>875</v>
      </c>
      <c r="E503" s="468">
        <v>1600</v>
      </c>
      <c r="F503" s="468">
        <v>43.050000000000004</v>
      </c>
    </row>
    <row r="504" spans="1:6">
      <c r="A504" s="468" t="s">
        <v>1288</v>
      </c>
      <c r="B504" s="468" t="s">
        <v>1289</v>
      </c>
      <c r="C504" s="468" t="s">
        <v>824</v>
      </c>
      <c r="D504" s="468" t="s">
        <v>875</v>
      </c>
      <c r="E504" s="468">
        <v>107620</v>
      </c>
      <c r="F504" s="468">
        <v>1119.57</v>
      </c>
    </row>
    <row r="505" spans="1:6">
      <c r="A505" s="468" t="s">
        <v>1290</v>
      </c>
      <c r="B505" s="468" t="s">
        <v>1291</v>
      </c>
      <c r="C505" s="468" t="s">
        <v>824</v>
      </c>
      <c r="D505" s="468" t="s">
        <v>875</v>
      </c>
      <c r="E505" s="468">
        <v>54332945</v>
      </c>
      <c r="F505" s="468">
        <v>514440.09</v>
      </c>
    </row>
    <row r="506" spans="1:6">
      <c r="A506" s="468" t="s">
        <v>1290</v>
      </c>
      <c r="B506" s="468" t="s">
        <v>1291</v>
      </c>
      <c r="C506" s="468" t="s">
        <v>926</v>
      </c>
      <c r="D506" s="468" t="s">
        <v>875</v>
      </c>
      <c r="E506" s="468">
        <v>4000</v>
      </c>
      <c r="F506" s="468">
        <v>32.29</v>
      </c>
    </row>
    <row r="507" spans="1:6">
      <c r="A507" s="468" t="s">
        <v>1292</v>
      </c>
      <c r="B507" s="468" t="s">
        <v>1293</v>
      </c>
      <c r="C507" s="468" t="s">
        <v>863</v>
      </c>
      <c r="D507" s="468" t="s">
        <v>875</v>
      </c>
      <c r="E507" s="468">
        <v>2112</v>
      </c>
      <c r="F507" s="468">
        <v>158.80000000000001</v>
      </c>
    </row>
    <row r="508" spans="1:6">
      <c r="A508" s="468" t="s">
        <v>1292</v>
      </c>
      <c r="B508" s="468" t="s">
        <v>1293</v>
      </c>
      <c r="C508" s="468" t="s">
        <v>824</v>
      </c>
      <c r="D508" s="468" t="s">
        <v>875</v>
      </c>
      <c r="E508" s="468">
        <v>66135</v>
      </c>
      <c r="F508" s="468">
        <v>6446.7099999999991</v>
      </c>
    </row>
    <row r="509" spans="1:6">
      <c r="A509" s="468" t="s">
        <v>1292</v>
      </c>
      <c r="B509" s="468" t="s">
        <v>1293</v>
      </c>
      <c r="C509" s="468" t="s">
        <v>926</v>
      </c>
      <c r="D509" s="468" t="s">
        <v>875</v>
      </c>
      <c r="E509" s="468">
        <v>31</v>
      </c>
      <c r="F509" s="468">
        <v>3.85</v>
      </c>
    </row>
    <row r="510" spans="1:6">
      <c r="A510" s="468" t="s">
        <v>1292</v>
      </c>
      <c r="B510" s="468" t="s">
        <v>1293</v>
      </c>
      <c r="C510" s="468" t="s">
        <v>866</v>
      </c>
      <c r="D510" s="468" t="s">
        <v>875</v>
      </c>
      <c r="E510" s="468">
        <v>1405521</v>
      </c>
      <c r="F510" s="468">
        <v>82276.88</v>
      </c>
    </row>
    <row r="511" spans="1:6">
      <c r="A511" s="468" t="s">
        <v>1292</v>
      </c>
      <c r="B511" s="468" t="s">
        <v>1293</v>
      </c>
      <c r="C511" s="468" t="s">
        <v>1294</v>
      </c>
      <c r="D511" s="468" t="s">
        <v>875</v>
      </c>
      <c r="E511" s="468">
        <v>130</v>
      </c>
      <c r="F511" s="468">
        <v>80.400000000000006</v>
      </c>
    </row>
    <row r="512" spans="1:6">
      <c r="A512" s="468" t="s">
        <v>1292</v>
      </c>
      <c r="B512" s="468" t="s">
        <v>1293</v>
      </c>
      <c r="C512" s="468" t="s">
        <v>1219</v>
      </c>
      <c r="D512" s="468" t="s">
        <v>875</v>
      </c>
      <c r="E512" s="468">
        <v>94974</v>
      </c>
      <c r="F512" s="468">
        <v>10628.87</v>
      </c>
    </row>
    <row r="513" spans="1:6">
      <c r="A513" s="468" t="s">
        <v>1295</v>
      </c>
      <c r="B513" s="468" t="s">
        <v>1296</v>
      </c>
      <c r="C513" s="468" t="s">
        <v>824</v>
      </c>
      <c r="D513" s="468" t="s">
        <v>875</v>
      </c>
      <c r="E513" s="468">
        <v>19680</v>
      </c>
      <c r="F513" s="468">
        <v>5091.8</v>
      </c>
    </row>
    <row r="514" spans="1:6">
      <c r="A514" s="468" t="s">
        <v>1297</v>
      </c>
      <c r="B514" s="468" t="s">
        <v>1298</v>
      </c>
      <c r="C514" s="468" t="s">
        <v>824</v>
      </c>
      <c r="D514" s="468" t="s">
        <v>875</v>
      </c>
      <c r="E514" s="468">
        <v>15682</v>
      </c>
      <c r="F514" s="468">
        <v>6960.65</v>
      </c>
    </row>
    <row r="515" spans="1:6">
      <c r="A515" s="468" t="s">
        <v>1299</v>
      </c>
      <c r="B515" s="468" t="s">
        <v>1300</v>
      </c>
      <c r="C515" s="468" t="s">
        <v>824</v>
      </c>
      <c r="D515" s="468" t="s">
        <v>875</v>
      </c>
      <c r="E515" s="468">
        <v>1161333</v>
      </c>
      <c r="F515" s="468">
        <v>20069.96</v>
      </c>
    </row>
    <row r="516" spans="1:6">
      <c r="A516" s="468" t="s">
        <v>1301</v>
      </c>
      <c r="B516" s="468" t="s">
        <v>1302</v>
      </c>
      <c r="C516" s="468" t="s">
        <v>1172</v>
      </c>
      <c r="D516" s="468" t="s">
        <v>875</v>
      </c>
      <c r="E516" s="468">
        <v>47840</v>
      </c>
      <c r="F516" s="468">
        <v>10449.42</v>
      </c>
    </row>
    <row r="517" spans="1:6">
      <c r="A517" s="468" t="s">
        <v>1303</v>
      </c>
      <c r="B517" s="468" t="s">
        <v>1304</v>
      </c>
      <c r="C517" s="468" t="s">
        <v>969</v>
      </c>
      <c r="D517" s="468" t="s">
        <v>875</v>
      </c>
      <c r="E517" s="468">
        <v>8</v>
      </c>
      <c r="F517" s="468">
        <v>1.1599999999999999</v>
      </c>
    </row>
    <row r="518" spans="1:6">
      <c r="A518" s="468" t="s">
        <v>1303</v>
      </c>
      <c r="B518" s="468" t="s">
        <v>1304</v>
      </c>
      <c r="C518" s="468" t="s">
        <v>824</v>
      </c>
      <c r="D518" s="468" t="s">
        <v>875</v>
      </c>
      <c r="E518" s="468">
        <v>18533858</v>
      </c>
      <c r="F518" s="468">
        <v>486693.44999999995</v>
      </c>
    </row>
    <row r="519" spans="1:6">
      <c r="A519" s="468" t="s">
        <v>1303</v>
      </c>
      <c r="B519" s="468" t="s">
        <v>1304</v>
      </c>
      <c r="C519" s="468" t="s">
        <v>854</v>
      </c>
      <c r="D519" s="468" t="s">
        <v>875</v>
      </c>
      <c r="E519" s="468">
        <v>6195</v>
      </c>
      <c r="F519" s="468">
        <v>2239.92</v>
      </c>
    </row>
    <row r="520" spans="1:6">
      <c r="A520" s="468" t="s">
        <v>1303</v>
      </c>
      <c r="B520" s="468" t="s">
        <v>1304</v>
      </c>
      <c r="C520" s="468" t="s">
        <v>1172</v>
      </c>
      <c r="D520" s="468" t="s">
        <v>875</v>
      </c>
      <c r="E520" s="468">
        <v>32</v>
      </c>
      <c r="F520" s="468">
        <v>16.7</v>
      </c>
    </row>
    <row r="521" spans="1:6">
      <c r="A521" s="468" t="s">
        <v>1305</v>
      </c>
      <c r="B521" s="468" t="s">
        <v>1306</v>
      </c>
      <c r="C521" s="468" t="s">
        <v>824</v>
      </c>
      <c r="D521" s="468" t="s">
        <v>875</v>
      </c>
      <c r="E521" s="468">
        <v>107785634</v>
      </c>
      <c r="F521" s="468">
        <v>566552.74</v>
      </c>
    </row>
    <row r="522" spans="1:6">
      <c r="A522" s="468" t="s">
        <v>1305</v>
      </c>
      <c r="B522" s="468" t="s">
        <v>1306</v>
      </c>
      <c r="C522" s="468" t="s">
        <v>926</v>
      </c>
      <c r="D522" s="468" t="s">
        <v>875</v>
      </c>
      <c r="E522" s="468">
        <v>250</v>
      </c>
      <c r="F522" s="468">
        <v>11.35</v>
      </c>
    </row>
    <row r="523" spans="1:6">
      <c r="A523" s="468" t="s">
        <v>1305</v>
      </c>
      <c r="B523" s="468" t="s">
        <v>1306</v>
      </c>
      <c r="C523" s="468" t="s">
        <v>854</v>
      </c>
      <c r="D523" s="468" t="s">
        <v>875</v>
      </c>
      <c r="E523" s="468">
        <v>748</v>
      </c>
      <c r="F523" s="468">
        <v>330.44</v>
      </c>
    </row>
    <row r="524" spans="1:6">
      <c r="A524" s="468" t="s">
        <v>1307</v>
      </c>
      <c r="B524" s="468" t="s">
        <v>1308</v>
      </c>
      <c r="C524" s="468" t="s">
        <v>863</v>
      </c>
      <c r="D524" s="468" t="s">
        <v>875</v>
      </c>
      <c r="E524" s="468">
        <v>52</v>
      </c>
      <c r="F524" s="468">
        <v>1.22</v>
      </c>
    </row>
    <row r="525" spans="1:6">
      <c r="A525" s="468" t="s">
        <v>1307</v>
      </c>
      <c r="B525" s="468" t="s">
        <v>1308</v>
      </c>
      <c r="C525" s="468" t="s">
        <v>824</v>
      </c>
      <c r="D525" s="468" t="s">
        <v>875</v>
      </c>
      <c r="E525" s="468">
        <v>791653</v>
      </c>
      <c r="F525" s="468">
        <v>35500.03</v>
      </c>
    </row>
    <row r="526" spans="1:6">
      <c r="A526" s="468" t="s">
        <v>1309</v>
      </c>
      <c r="B526" s="468" t="s">
        <v>1310</v>
      </c>
      <c r="C526" s="468" t="s">
        <v>863</v>
      </c>
      <c r="D526" s="468" t="s">
        <v>875</v>
      </c>
      <c r="E526" s="468">
        <v>445</v>
      </c>
      <c r="F526" s="468">
        <v>7.11</v>
      </c>
    </row>
    <row r="527" spans="1:6">
      <c r="A527" s="468" t="s">
        <v>1311</v>
      </c>
      <c r="B527" s="468" t="s">
        <v>1312</v>
      </c>
      <c r="C527" s="468" t="s">
        <v>824</v>
      </c>
      <c r="D527" s="468" t="s">
        <v>875</v>
      </c>
      <c r="E527" s="468">
        <v>13620</v>
      </c>
      <c r="F527" s="468">
        <v>734.03</v>
      </c>
    </row>
    <row r="528" spans="1:6">
      <c r="A528" s="468" t="s">
        <v>1313</v>
      </c>
      <c r="B528" s="468" t="s">
        <v>1314</v>
      </c>
      <c r="C528" s="468" t="s">
        <v>824</v>
      </c>
      <c r="D528" s="468" t="s">
        <v>875</v>
      </c>
      <c r="E528" s="468">
        <v>6758189.8899999997</v>
      </c>
      <c r="F528" s="468">
        <v>431224.08000000007</v>
      </c>
    </row>
    <row r="529" spans="1:6">
      <c r="A529" s="468" t="s">
        <v>1315</v>
      </c>
      <c r="B529" s="468" t="s">
        <v>1316</v>
      </c>
      <c r="C529" s="468" t="s">
        <v>863</v>
      </c>
      <c r="D529" s="468" t="s">
        <v>875</v>
      </c>
      <c r="E529" s="468">
        <v>25</v>
      </c>
      <c r="F529" s="468">
        <v>3.93</v>
      </c>
    </row>
    <row r="530" spans="1:6">
      <c r="A530" s="468" t="s">
        <v>1315</v>
      </c>
      <c r="B530" s="468" t="s">
        <v>1316</v>
      </c>
      <c r="C530" s="468" t="s">
        <v>824</v>
      </c>
      <c r="D530" s="468" t="s">
        <v>875</v>
      </c>
      <c r="E530" s="468">
        <v>4187532.5</v>
      </c>
      <c r="F530" s="468">
        <v>217644.68</v>
      </c>
    </row>
    <row r="531" spans="1:6">
      <c r="A531" s="468" t="s">
        <v>1317</v>
      </c>
      <c r="B531" s="468" t="s">
        <v>1318</v>
      </c>
      <c r="C531" s="468" t="s">
        <v>824</v>
      </c>
      <c r="D531" s="468" t="s">
        <v>875</v>
      </c>
      <c r="E531" s="468">
        <v>13836534</v>
      </c>
      <c r="F531" s="468">
        <v>756072.22999999986</v>
      </c>
    </row>
    <row r="532" spans="1:6">
      <c r="A532" s="468" t="s">
        <v>1319</v>
      </c>
      <c r="B532" s="468" t="s">
        <v>1320</v>
      </c>
      <c r="C532" s="468" t="s">
        <v>1321</v>
      </c>
      <c r="D532" s="468" t="s">
        <v>875</v>
      </c>
      <c r="E532" s="468">
        <v>2024</v>
      </c>
      <c r="F532" s="468">
        <v>289.60000000000002</v>
      </c>
    </row>
    <row r="533" spans="1:6">
      <c r="A533" s="468" t="s">
        <v>1319</v>
      </c>
      <c r="B533" s="468" t="s">
        <v>1320</v>
      </c>
      <c r="C533" s="468" t="s">
        <v>863</v>
      </c>
      <c r="D533" s="468" t="s">
        <v>875</v>
      </c>
      <c r="E533" s="468">
        <v>140</v>
      </c>
      <c r="F533" s="468">
        <v>8.8800000000000008</v>
      </c>
    </row>
    <row r="534" spans="1:6">
      <c r="A534" s="468" t="s">
        <v>1319</v>
      </c>
      <c r="B534" s="468" t="s">
        <v>1320</v>
      </c>
      <c r="C534" s="468" t="s">
        <v>824</v>
      </c>
      <c r="D534" s="468" t="s">
        <v>875</v>
      </c>
      <c r="E534" s="468">
        <v>584015.04999999993</v>
      </c>
      <c r="F534" s="468">
        <v>92286.77</v>
      </c>
    </row>
    <row r="535" spans="1:6">
      <c r="A535" s="468" t="s">
        <v>1319</v>
      </c>
      <c r="B535" s="468" t="s">
        <v>1320</v>
      </c>
      <c r="C535" s="468" t="s">
        <v>854</v>
      </c>
      <c r="D535" s="468" t="s">
        <v>875</v>
      </c>
      <c r="E535" s="468">
        <v>403.20000000000005</v>
      </c>
      <c r="F535" s="468">
        <v>303.54000000000002</v>
      </c>
    </row>
    <row r="536" spans="1:6">
      <c r="A536" s="468" t="s">
        <v>1319</v>
      </c>
      <c r="B536" s="468" t="s">
        <v>1320</v>
      </c>
      <c r="C536" s="468" t="s">
        <v>855</v>
      </c>
      <c r="D536" s="468" t="s">
        <v>875</v>
      </c>
      <c r="E536" s="468">
        <v>15</v>
      </c>
      <c r="F536" s="468">
        <v>9.14</v>
      </c>
    </row>
    <row r="537" spans="1:6">
      <c r="A537" s="468" t="s">
        <v>1322</v>
      </c>
      <c r="B537" s="468" t="s">
        <v>1323</v>
      </c>
      <c r="C537" s="468" t="s">
        <v>824</v>
      </c>
      <c r="D537" s="468" t="s">
        <v>875</v>
      </c>
      <c r="E537" s="468">
        <v>46408010</v>
      </c>
      <c r="F537" s="468">
        <v>160797.37</v>
      </c>
    </row>
    <row r="538" spans="1:6">
      <c r="A538" s="468" t="s">
        <v>1322</v>
      </c>
      <c r="B538" s="468" t="s">
        <v>1323</v>
      </c>
      <c r="C538" s="468" t="s">
        <v>926</v>
      </c>
      <c r="D538" s="468" t="s">
        <v>875</v>
      </c>
      <c r="E538" s="468">
        <v>3610</v>
      </c>
      <c r="F538" s="468">
        <v>64.73</v>
      </c>
    </row>
    <row r="539" spans="1:6">
      <c r="A539" s="468" t="s">
        <v>1324</v>
      </c>
      <c r="B539" s="468" t="s">
        <v>1325</v>
      </c>
      <c r="C539" s="468" t="s">
        <v>824</v>
      </c>
      <c r="D539" s="468" t="s">
        <v>875</v>
      </c>
      <c r="E539" s="468">
        <v>2340</v>
      </c>
      <c r="F539" s="468">
        <v>41.97</v>
      </c>
    </row>
    <row r="540" spans="1:6">
      <c r="A540" s="468" t="s">
        <v>1324</v>
      </c>
      <c r="B540" s="468" t="s">
        <v>1325</v>
      </c>
      <c r="C540" s="468" t="s">
        <v>854</v>
      </c>
      <c r="D540" s="468" t="s">
        <v>875</v>
      </c>
      <c r="E540" s="468">
        <v>745</v>
      </c>
      <c r="F540" s="468">
        <v>230.53</v>
      </c>
    </row>
    <row r="541" spans="1:6">
      <c r="A541" s="468" t="s">
        <v>1326</v>
      </c>
      <c r="B541" s="468" t="s">
        <v>1327</v>
      </c>
      <c r="C541" s="468" t="s">
        <v>824</v>
      </c>
      <c r="D541" s="468" t="s">
        <v>875</v>
      </c>
      <c r="E541" s="468">
        <v>3642686</v>
      </c>
      <c r="F541" s="468">
        <v>96394.13</v>
      </c>
    </row>
    <row r="542" spans="1:6">
      <c r="A542" s="468" t="s">
        <v>1326</v>
      </c>
      <c r="B542" s="468" t="s">
        <v>1327</v>
      </c>
      <c r="C542" s="468" t="s">
        <v>1129</v>
      </c>
      <c r="D542" s="468" t="s">
        <v>875</v>
      </c>
      <c r="E542" s="468">
        <v>2000</v>
      </c>
      <c r="F542" s="468">
        <v>53.81</v>
      </c>
    </row>
    <row r="543" spans="1:6">
      <c r="A543" s="468" t="s">
        <v>1326</v>
      </c>
      <c r="B543" s="468" t="s">
        <v>1327</v>
      </c>
      <c r="C543" s="468" t="s">
        <v>926</v>
      </c>
      <c r="D543" s="468" t="s">
        <v>875</v>
      </c>
      <c r="E543" s="468">
        <v>2150</v>
      </c>
      <c r="F543" s="468">
        <v>57.860000000000007</v>
      </c>
    </row>
    <row r="544" spans="1:6">
      <c r="A544" s="468" t="s">
        <v>1326</v>
      </c>
      <c r="B544" s="468" t="s">
        <v>1327</v>
      </c>
      <c r="C544" s="468" t="s">
        <v>854</v>
      </c>
      <c r="D544" s="468" t="s">
        <v>875</v>
      </c>
      <c r="E544" s="468">
        <v>40</v>
      </c>
      <c r="F544" s="468">
        <v>13.13</v>
      </c>
    </row>
    <row r="545" spans="1:6">
      <c r="A545" s="468" t="s">
        <v>1328</v>
      </c>
      <c r="B545" s="468" t="s">
        <v>1329</v>
      </c>
      <c r="C545" s="468" t="s">
        <v>863</v>
      </c>
      <c r="D545" s="468" t="s">
        <v>875</v>
      </c>
      <c r="E545" s="468">
        <v>79876523.099999994</v>
      </c>
      <c r="F545" s="468">
        <v>4667724.7300000004</v>
      </c>
    </row>
    <row r="546" spans="1:6">
      <c r="A546" s="468" t="s">
        <v>1328</v>
      </c>
      <c r="B546" s="468" t="s">
        <v>1329</v>
      </c>
      <c r="C546" s="468" t="s">
        <v>824</v>
      </c>
      <c r="D546" s="468" t="s">
        <v>875</v>
      </c>
      <c r="E546" s="468">
        <v>12406368.300000001</v>
      </c>
      <c r="F546" s="468">
        <v>865379.49</v>
      </c>
    </row>
    <row r="547" spans="1:6">
      <c r="A547" s="468" t="s">
        <v>1328</v>
      </c>
      <c r="B547" s="468" t="s">
        <v>1329</v>
      </c>
      <c r="C547" s="468" t="s">
        <v>882</v>
      </c>
      <c r="D547" s="468" t="s">
        <v>875</v>
      </c>
      <c r="E547" s="468">
        <v>6255</v>
      </c>
      <c r="F547" s="468">
        <v>496.13</v>
      </c>
    </row>
    <row r="548" spans="1:6">
      <c r="A548" s="468" t="s">
        <v>1328</v>
      </c>
      <c r="B548" s="468" t="s">
        <v>1329</v>
      </c>
      <c r="C548" s="468" t="s">
        <v>854</v>
      </c>
      <c r="D548" s="468" t="s">
        <v>875</v>
      </c>
      <c r="E548" s="468">
        <v>610</v>
      </c>
      <c r="F548" s="468">
        <v>250.9</v>
      </c>
    </row>
    <row r="549" spans="1:6">
      <c r="A549" s="468" t="s">
        <v>1328</v>
      </c>
      <c r="B549" s="468" t="s">
        <v>1329</v>
      </c>
      <c r="C549" s="468" t="s">
        <v>856</v>
      </c>
      <c r="D549" s="468" t="s">
        <v>875</v>
      </c>
      <c r="E549" s="468">
        <v>185853</v>
      </c>
      <c r="F549" s="468">
        <v>26177.27</v>
      </c>
    </row>
    <row r="550" spans="1:6">
      <c r="A550" s="468" t="s">
        <v>1330</v>
      </c>
      <c r="B550" s="468" t="s">
        <v>1331</v>
      </c>
      <c r="C550" s="468" t="s">
        <v>863</v>
      </c>
      <c r="D550" s="468" t="s">
        <v>875</v>
      </c>
      <c r="E550" s="468">
        <v>1589003.5</v>
      </c>
      <c r="F550" s="468">
        <v>88542.85</v>
      </c>
    </row>
    <row r="551" spans="1:6">
      <c r="A551" s="468" t="s">
        <v>1332</v>
      </c>
      <c r="B551" s="468" t="s">
        <v>1333</v>
      </c>
      <c r="C551" s="468" t="s">
        <v>824</v>
      </c>
      <c r="D551" s="468" t="s">
        <v>875</v>
      </c>
      <c r="E551" s="468">
        <v>249660</v>
      </c>
      <c r="F551" s="468">
        <v>26527.21</v>
      </c>
    </row>
    <row r="552" spans="1:6">
      <c r="A552" s="468" t="s">
        <v>1334</v>
      </c>
      <c r="B552" s="468" t="s">
        <v>1335</v>
      </c>
      <c r="C552" s="468" t="s">
        <v>824</v>
      </c>
      <c r="D552" s="468" t="s">
        <v>875</v>
      </c>
      <c r="E552" s="468">
        <v>30000</v>
      </c>
      <c r="F552" s="468">
        <v>12625.18</v>
      </c>
    </row>
    <row r="553" spans="1:6">
      <c r="A553" s="468" t="s">
        <v>1336</v>
      </c>
      <c r="B553" s="468" t="s">
        <v>1337</v>
      </c>
      <c r="C553" s="468" t="s">
        <v>824</v>
      </c>
      <c r="D553" s="468" t="s">
        <v>875</v>
      </c>
      <c r="E553" s="468">
        <v>2915</v>
      </c>
      <c r="F553" s="468">
        <v>292.52</v>
      </c>
    </row>
    <row r="554" spans="1:6">
      <c r="A554" s="468" t="s">
        <v>1338</v>
      </c>
      <c r="B554" s="468" t="s">
        <v>1339</v>
      </c>
      <c r="C554" s="468" t="s">
        <v>824</v>
      </c>
      <c r="D554" s="468" t="s">
        <v>875</v>
      </c>
      <c r="E554" s="468">
        <v>24954</v>
      </c>
      <c r="F554" s="468">
        <v>2741.55</v>
      </c>
    </row>
    <row r="555" spans="1:6">
      <c r="A555" s="468" t="s">
        <v>1338</v>
      </c>
      <c r="B555" s="468" t="s">
        <v>1339</v>
      </c>
      <c r="C555" s="468" t="s">
        <v>854</v>
      </c>
      <c r="D555" s="468" t="s">
        <v>875</v>
      </c>
      <c r="E555" s="468">
        <v>265</v>
      </c>
      <c r="F555" s="468">
        <v>127.23</v>
      </c>
    </row>
    <row r="556" spans="1:6">
      <c r="A556" s="468" t="s">
        <v>1340</v>
      </c>
      <c r="B556" s="468" t="s">
        <v>1341</v>
      </c>
      <c r="C556" s="468" t="s">
        <v>863</v>
      </c>
      <c r="D556" s="468" t="s">
        <v>875</v>
      </c>
      <c r="E556" s="468">
        <v>12</v>
      </c>
      <c r="F556" s="468">
        <v>1.73</v>
      </c>
    </row>
    <row r="557" spans="1:6">
      <c r="A557" s="468" t="s">
        <v>1340</v>
      </c>
      <c r="B557" s="468" t="s">
        <v>1341</v>
      </c>
      <c r="C557" s="468" t="s">
        <v>824</v>
      </c>
      <c r="D557" s="468" t="s">
        <v>875</v>
      </c>
      <c r="E557" s="468">
        <v>126610</v>
      </c>
      <c r="F557" s="468">
        <v>2560.8199999999997</v>
      </c>
    </row>
    <row r="558" spans="1:6">
      <c r="A558" s="468" t="s">
        <v>1340</v>
      </c>
      <c r="B558" s="468" t="s">
        <v>1341</v>
      </c>
      <c r="C558" s="468" t="s">
        <v>963</v>
      </c>
      <c r="D558" s="468" t="s">
        <v>875</v>
      </c>
      <c r="E558" s="468">
        <v>8</v>
      </c>
      <c r="F558" s="468">
        <v>1.69</v>
      </c>
    </row>
    <row r="559" spans="1:6">
      <c r="A559" s="468" t="s">
        <v>1342</v>
      </c>
      <c r="B559" s="468" t="s">
        <v>1343</v>
      </c>
      <c r="C559" s="468" t="s">
        <v>824</v>
      </c>
      <c r="D559" s="468" t="s">
        <v>875</v>
      </c>
      <c r="E559" s="468">
        <v>30</v>
      </c>
      <c r="F559" s="468">
        <v>1.61</v>
      </c>
    </row>
    <row r="560" spans="1:6">
      <c r="A560" s="468" t="s">
        <v>1344</v>
      </c>
      <c r="B560" s="468" t="s">
        <v>1345</v>
      </c>
      <c r="C560" s="468" t="s">
        <v>824</v>
      </c>
      <c r="D560" s="468" t="s">
        <v>875</v>
      </c>
      <c r="E560" s="468">
        <v>135</v>
      </c>
      <c r="F560" s="468">
        <v>18.38</v>
      </c>
    </row>
    <row r="561" spans="1:6">
      <c r="A561" s="468" t="s">
        <v>1346</v>
      </c>
      <c r="B561" s="468" t="s">
        <v>1347</v>
      </c>
      <c r="C561" s="468" t="s">
        <v>824</v>
      </c>
      <c r="D561" s="468" t="s">
        <v>875</v>
      </c>
      <c r="E561" s="468">
        <v>1500</v>
      </c>
      <c r="F561" s="468">
        <v>67.260000000000005</v>
      </c>
    </row>
    <row r="562" spans="1:6">
      <c r="A562" s="468" t="s">
        <v>1348</v>
      </c>
      <c r="B562" s="468" t="s">
        <v>1349</v>
      </c>
      <c r="C562" s="468" t="s">
        <v>824</v>
      </c>
      <c r="D562" s="468" t="s">
        <v>875</v>
      </c>
      <c r="E562" s="468">
        <v>4562</v>
      </c>
      <c r="F562" s="468">
        <v>1367.68</v>
      </c>
    </row>
    <row r="563" spans="1:6">
      <c r="A563" s="468" t="s">
        <v>1350</v>
      </c>
      <c r="B563" s="468" t="s">
        <v>1351</v>
      </c>
      <c r="C563" s="468" t="s">
        <v>863</v>
      </c>
      <c r="D563" s="468" t="s">
        <v>875</v>
      </c>
      <c r="E563" s="468">
        <v>440</v>
      </c>
      <c r="F563" s="468">
        <v>114.81</v>
      </c>
    </row>
    <row r="564" spans="1:6">
      <c r="A564" s="468" t="s">
        <v>1350</v>
      </c>
      <c r="B564" s="468" t="s">
        <v>1351</v>
      </c>
      <c r="C564" s="468" t="s">
        <v>824</v>
      </c>
      <c r="D564" s="468" t="s">
        <v>875</v>
      </c>
      <c r="E564" s="468">
        <v>35200447</v>
      </c>
      <c r="F564" s="468">
        <v>1403998.2100000002</v>
      </c>
    </row>
    <row r="565" spans="1:6">
      <c r="A565" s="468" t="s">
        <v>1350</v>
      </c>
      <c r="B565" s="468" t="s">
        <v>1351</v>
      </c>
      <c r="C565" s="468" t="s">
        <v>854</v>
      </c>
      <c r="D565" s="468" t="s">
        <v>875</v>
      </c>
      <c r="E565" s="468">
        <v>5352</v>
      </c>
      <c r="F565" s="468">
        <v>1596.97</v>
      </c>
    </row>
    <row r="566" spans="1:6">
      <c r="A566" s="468" t="s">
        <v>1350</v>
      </c>
      <c r="B566" s="468" t="s">
        <v>1351</v>
      </c>
      <c r="C566" s="468" t="s">
        <v>1172</v>
      </c>
      <c r="D566" s="468" t="s">
        <v>875</v>
      </c>
      <c r="E566" s="468">
        <v>527</v>
      </c>
      <c r="F566" s="468">
        <v>347.7</v>
      </c>
    </row>
    <row r="567" spans="1:6">
      <c r="A567" s="468" t="s">
        <v>1352</v>
      </c>
      <c r="B567" s="468" t="s">
        <v>1353</v>
      </c>
      <c r="C567" s="468" t="s">
        <v>824</v>
      </c>
      <c r="D567" s="468" t="s">
        <v>875</v>
      </c>
      <c r="E567" s="468">
        <v>40.32</v>
      </c>
      <c r="F567" s="468">
        <v>13.43</v>
      </c>
    </row>
    <row r="568" spans="1:6">
      <c r="A568" s="468" t="s">
        <v>1354</v>
      </c>
      <c r="B568" s="468" t="s">
        <v>1355</v>
      </c>
      <c r="C568" s="468" t="s">
        <v>845</v>
      </c>
      <c r="D568" s="468" t="s">
        <v>875</v>
      </c>
      <c r="E568" s="468">
        <v>172.2</v>
      </c>
      <c r="F568" s="468">
        <v>365.48</v>
      </c>
    </row>
    <row r="569" spans="1:6">
      <c r="A569" s="468" t="s">
        <v>1354</v>
      </c>
      <c r="B569" s="468" t="s">
        <v>1355</v>
      </c>
      <c r="C569" s="468" t="s">
        <v>824</v>
      </c>
      <c r="D569" s="468" t="s">
        <v>875</v>
      </c>
      <c r="E569" s="468">
        <v>110</v>
      </c>
      <c r="F569" s="468">
        <v>47.31</v>
      </c>
    </row>
    <row r="570" spans="1:6">
      <c r="A570" s="468" t="s">
        <v>1356</v>
      </c>
      <c r="B570" s="468" t="s">
        <v>1357</v>
      </c>
      <c r="C570" s="468" t="s">
        <v>845</v>
      </c>
      <c r="D570" s="468" t="s">
        <v>875</v>
      </c>
      <c r="E570" s="468">
        <v>184.8</v>
      </c>
      <c r="F570" s="468">
        <v>405.05</v>
      </c>
    </row>
    <row r="571" spans="1:6">
      <c r="A571" s="468" t="s">
        <v>1356</v>
      </c>
      <c r="B571" s="468" t="s">
        <v>1357</v>
      </c>
      <c r="C571" s="468" t="s">
        <v>824</v>
      </c>
      <c r="D571" s="468" t="s">
        <v>875</v>
      </c>
      <c r="E571" s="468">
        <v>17874.080000000002</v>
      </c>
      <c r="F571" s="468">
        <v>3719.4</v>
      </c>
    </row>
    <row r="572" spans="1:6">
      <c r="A572" s="468" t="s">
        <v>1358</v>
      </c>
      <c r="B572" s="468" t="s">
        <v>1359</v>
      </c>
      <c r="C572" s="468" t="s">
        <v>824</v>
      </c>
      <c r="D572" s="468" t="s">
        <v>875</v>
      </c>
      <c r="E572" s="468">
        <v>13948.2</v>
      </c>
      <c r="F572" s="468">
        <v>2464.41</v>
      </c>
    </row>
    <row r="573" spans="1:6">
      <c r="A573" s="468" t="s">
        <v>1360</v>
      </c>
      <c r="B573" s="468" t="s">
        <v>1361</v>
      </c>
      <c r="C573" s="468" t="s">
        <v>824</v>
      </c>
      <c r="D573" s="468" t="s">
        <v>875</v>
      </c>
      <c r="E573" s="468">
        <v>4965</v>
      </c>
      <c r="F573" s="468">
        <v>243.15</v>
      </c>
    </row>
    <row r="574" spans="1:6">
      <c r="A574" s="468" t="s">
        <v>1362</v>
      </c>
      <c r="B574" s="468" t="s">
        <v>1363</v>
      </c>
      <c r="C574" s="468" t="s">
        <v>1321</v>
      </c>
      <c r="D574" s="468" t="s">
        <v>875</v>
      </c>
      <c r="E574" s="468">
        <v>11850</v>
      </c>
      <c r="F574" s="468">
        <v>1304.27</v>
      </c>
    </row>
    <row r="575" spans="1:6">
      <c r="A575" s="468" t="s">
        <v>1362</v>
      </c>
      <c r="B575" s="468" t="s">
        <v>1363</v>
      </c>
      <c r="C575" s="468" t="s">
        <v>863</v>
      </c>
      <c r="D575" s="468" t="s">
        <v>875</v>
      </c>
      <c r="E575" s="468">
        <v>1</v>
      </c>
      <c r="F575" s="468">
        <v>30.2</v>
      </c>
    </row>
    <row r="576" spans="1:6">
      <c r="A576" s="468" t="s">
        <v>1362</v>
      </c>
      <c r="B576" s="468" t="s">
        <v>1363</v>
      </c>
      <c r="C576" s="468" t="s">
        <v>824</v>
      </c>
      <c r="D576" s="468" t="s">
        <v>875</v>
      </c>
      <c r="E576" s="468">
        <v>23983</v>
      </c>
      <c r="F576" s="468">
        <v>8508.9499999999989</v>
      </c>
    </row>
    <row r="577" spans="1:6">
      <c r="A577" s="468" t="s">
        <v>1364</v>
      </c>
      <c r="B577" s="468" t="s">
        <v>1365</v>
      </c>
      <c r="C577" s="468" t="s">
        <v>854</v>
      </c>
      <c r="D577" s="468" t="s">
        <v>875</v>
      </c>
      <c r="E577" s="468">
        <v>218.4</v>
      </c>
      <c r="F577" s="468">
        <v>226.01</v>
      </c>
    </row>
    <row r="578" spans="1:6">
      <c r="A578" s="468" t="s">
        <v>1366</v>
      </c>
      <c r="B578" s="468" t="s">
        <v>1367</v>
      </c>
      <c r="C578" s="468" t="s">
        <v>863</v>
      </c>
      <c r="D578" s="468" t="s">
        <v>875</v>
      </c>
      <c r="E578" s="468">
        <v>20</v>
      </c>
      <c r="F578" s="468">
        <v>1.22</v>
      </c>
    </row>
    <row r="579" spans="1:6">
      <c r="A579" s="468" t="s">
        <v>1366</v>
      </c>
      <c r="B579" s="468" t="s">
        <v>1367</v>
      </c>
      <c r="C579" s="468" t="s">
        <v>824</v>
      </c>
      <c r="D579" s="468" t="s">
        <v>875</v>
      </c>
      <c r="E579" s="468">
        <v>40</v>
      </c>
      <c r="F579" s="468">
        <v>30.78</v>
      </c>
    </row>
    <row r="580" spans="1:6">
      <c r="A580" s="468" t="s">
        <v>1368</v>
      </c>
      <c r="B580" s="468" t="s">
        <v>1369</v>
      </c>
      <c r="C580" s="468" t="s">
        <v>848</v>
      </c>
      <c r="D580" s="468" t="s">
        <v>875</v>
      </c>
      <c r="E580" s="468">
        <v>40</v>
      </c>
      <c r="F580" s="468">
        <v>74.5</v>
      </c>
    </row>
    <row r="581" spans="1:6">
      <c r="A581" s="468" t="s">
        <v>1368</v>
      </c>
      <c r="B581" s="468" t="s">
        <v>1369</v>
      </c>
      <c r="C581" s="468" t="s">
        <v>863</v>
      </c>
      <c r="D581" s="468" t="s">
        <v>875</v>
      </c>
      <c r="E581" s="468">
        <v>800</v>
      </c>
      <c r="F581" s="468">
        <v>95.56</v>
      </c>
    </row>
    <row r="582" spans="1:6">
      <c r="A582" s="468" t="s">
        <v>1368</v>
      </c>
      <c r="B582" s="468" t="s">
        <v>1369</v>
      </c>
      <c r="C582" s="468" t="s">
        <v>824</v>
      </c>
      <c r="D582" s="468" t="s">
        <v>875</v>
      </c>
      <c r="E582" s="468">
        <v>7114</v>
      </c>
      <c r="F582" s="468">
        <v>694.92</v>
      </c>
    </row>
    <row r="583" spans="1:6">
      <c r="A583" s="468" t="s">
        <v>1368</v>
      </c>
      <c r="B583" s="468" t="s">
        <v>1369</v>
      </c>
      <c r="C583" s="468" t="s">
        <v>854</v>
      </c>
      <c r="D583" s="468" t="s">
        <v>875</v>
      </c>
      <c r="E583" s="468">
        <v>9037.2000000000007</v>
      </c>
      <c r="F583" s="468">
        <v>2186.06</v>
      </c>
    </row>
    <row r="584" spans="1:6">
      <c r="A584" s="468" t="s">
        <v>1370</v>
      </c>
      <c r="B584" s="468" t="s">
        <v>1371</v>
      </c>
      <c r="C584" s="468" t="s">
        <v>863</v>
      </c>
      <c r="D584" s="468" t="s">
        <v>875</v>
      </c>
      <c r="E584" s="468">
        <v>200</v>
      </c>
      <c r="F584" s="468">
        <v>12.61</v>
      </c>
    </row>
    <row r="585" spans="1:6">
      <c r="A585" s="468" t="s">
        <v>1370</v>
      </c>
      <c r="B585" s="468" t="s">
        <v>1371</v>
      </c>
      <c r="C585" s="468" t="s">
        <v>824</v>
      </c>
      <c r="D585" s="468" t="s">
        <v>875</v>
      </c>
      <c r="E585" s="468">
        <v>54479</v>
      </c>
      <c r="F585" s="468">
        <v>6591.3099999999995</v>
      </c>
    </row>
    <row r="586" spans="1:6">
      <c r="A586" s="468" t="s">
        <v>1370</v>
      </c>
      <c r="B586" s="468" t="s">
        <v>1371</v>
      </c>
      <c r="C586" s="468" t="s">
        <v>1372</v>
      </c>
      <c r="D586" s="468" t="s">
        <v>875</v>
      </c>
      <c r="E586" s="468">
        <v>7</v>
      </c>
      <c r="F586" s="468">
        <v>8.44</v>
      </c>
    </row>
    <row r="587" spans="1:6">
      <c r="A587" s="468" t="s">
        <v>1370</v>
      </c>
      <c r="B587" s="468" t="s">
        <v>1371</v>
      </c>
      <c r="C587" s="468" t="s">
        <v>854</v>
      </c>
      <c r="D587" s="468" t="s">
        <v>875</v>
      </c>
      <c r="E587" s="468">
        <v>46950</v>
      </c>
      <c r="F587" s="468">
        <v>5072.76</v>
      </c>
    </row>
    <row r="588" spans="1:6">
      <c r="A588" s="468" t="s">
        <v>1370</v>
      </c>
      <c r="B588" s="468" t="s">
        <v>1371</v>
      </c>
      <c r="C588" s="468" t="s">
        <v>855</v>
      </c>
      <c r="D588" s="468" t="s">
        <v>875</v>
      </c>
      <c r="E588" s="468">
        <v>130</v>
      </c>
      <c r="F588" s="468">
        <v>747.21</v>
      </c>
    </row>
    <row r="589" spans="1:6">
      <c r="A589" s="468" t="s">
        <v>1373</v>
      </c>
      <c r="B589" s="468" t="s">
        <v>1374</v>
      </c>
      <c r="C589" s="468" t="s">
        <v>863</v>
      </c>
      <c r="D589" s="468" t="s">
        <v>875</v>
      </c>
      <c r="E589" s="468">
        <v>125</v>
      </c>
      <c r="F589" s="468">
        <v>5.51</v>
      </c>
    </row>
    <row r="590" spans="1:6">
      <c r="A590" s="468" t="s">
        <v>1373</v>
      </c>
      <c r="B590" s="468" t="s">
        <v>1374</v>
      </c>
      <c r="C590" s="468" t="s">
        <v>824</v>
      </c>
      <c r="D590" s="468" t="s">
        <v>875</v>
      </c>
      <c r="E590" s="468">
        <v>44326.8</v>
      </c>
      <c r="F590" s="468">
        <v>3096.3</v>
      </c>
    </row>
    <row r="591" spans="1:6">
      <c r="A591" s="468" t="s">
        <v>1375</v>
      </c>
      <c r="B591" s="468" t="s">
        <v>1376</v>
      </c>
      <c r="C591" s="468" t="s">
        <v>863</v>
      </c>
      <c r="D591" s="468" t="s">
        <v>875</v>
      </c>
      <c r="E591" s="468">
        <v>501.5</v>
      </c>
      <c r="F591" s="468">
        <v>68.489999999999995</v>
      </c>
    </row>
    <row r="592" spans="1:6">
      <c r="A592" s="468" t="s">
        <v>1375</v>
      </c>
      <c r="B592" s="468" t="s">
        <v>1376</v>
      </c>
      <c r="C592" s="468" t="s">
        <v>824</v>
      </c>
      <c r="D592" s="468" t="s">
        <v>875</v>
      </c>
      <c r="E592" s="468">
        <v>121132.4</v>
      </c>
      <c r="F592" s="468">
        <v>39276.629999999997</v>
      </c>
    </row>
    <row r="593" spans="1:6">
      <c r="A593" s="468" t="s">
        <v>1375</v>
      </c>
      <c r="B593" s="468" t="s">
        <v>1376</v>
      </c>
      <c r="C593" s="468" t="s">
        <v>852</v>
      </c>
      <c r="D593" s="468" t="s">
        <v>875</v>
      </c>
      <c r="E593" s="468">
        <v>1</v>
      </c>
      <c r="F593" s="468">
        <v>20</v>
      </c>
    </row>
    <row r="594" spans="1:6">
      <c r="A594" s="468" t="s">
        <v>1375</v>
      </c>
      <c r="B594" s="468" t="s">
        <v>1376</v>
      </c>
      <c r="C594" s="468" t="s">
        <v>854</v>
      </c>
      <c r="D594" s="468" t="s">
        <v>875</v>
      </c>
      <c r="E594" s="468">
        <v>19</v>
      </c>
      <c r="F594" s="468">
        <v>10.24</v>
      </c>
    </row>
    <row r="595" spans="1:6">
      <c r="A595" s="468" t="s">
        <v>1377</v>
      </c>
      <c r="B595" s="468" t="s">
        <v>1378</v>
      </c>
      <c r="C595" s="468" t="s">
        <v>1379</v>
      </c>
      <c r="D595" s="468" t="s">
        <v>875</v>
      </c>
      <c r="E595" s="468">
        <v>140</v>
      </c>
      <c r="F595" s="468">
        <v>145.28</v>
      </c>
    </row>
    <row r="596" spans="1:6">
      <c r="A596" s="468" t="s">
        <v>1377</v>
      </c>
      <c r="B596" s="468" t="s">
        <v>1378</v>
      </c>
      <c r="C596" s="468" t="s">
        <v>1380</v>
      </c>
      <c r="D596" s="468" t="s">
        <v>875</v>
      </c>
      <c r="E596" s="468">
        <v>69</v>
      </c>
      <c r="F596" s="468">
        <v>84.62</v>
      </c>
    </row>
    <row r="597" spans="1:6">
      <c r="A597" s="468" t="s">
        <v>1377</v>
      </c>
      <c r="B597" s="468" t="s">
        <v>1378</v>
      </c>
      <c r="C597" s="468" t="s">
        <v>1224</v>
      </c>
      <c r="D597" s="468" t="s">
        <v>875</v>
      </c>
      <c r="E597" s="468">
        <v>120</v>
      </c>
      <c r="F597" s="468">
        <v>147.16</v>
      </c>
    </row>
    <row r="598" spans="1:6">
      <c r="A598" s="468" t="s">
        <v>1377</v>
      </c>
      <c r="B598" s="468" t="s">
        <v>1378</v>
      </c>
      <c r="C598" s="468" t="s">
        <v>1381</v>
      </c>
      <c r="D598" s="468" t="s">
        <v>875</v>
      </c>
      <c r="E598" s="468">
        <v>69</v>
      </c>
      <c r="F598" s="468">
        <v>82.02</v>
      </c>
    </row>
    <row r="599" spans="1:6">
      <c r="A599" s="468" t="s">
        <v>1377</v>
      </c>
      <c r="B599" s="468" t="s">
        <v>1378</v>
      </c>
      <c r="C599" s="468" t="s">
        <v>1382</v>
      </c>
      <c r="D599" s="468" t="s">
        <v>875</v>
      </c>
      <c r="E599" s="468">
        <v>138</v>
      </c>
      <c r="F599" s="468">
        <v>143.20000000000002</v>
      </c>
    </row>
    <row r="600" spans="1:6">
      <c r="A600" s="468" t="s">
        <v>1377</v>
      </c>
      <c r="B600" s="468" t="s">
        <v>1378</v>
      </c>
      <c r="C600" s="468" t="s">
        <v>824</v>
      </c>
      <c r="D600" s="468" t="s">
        <v>875</v>
      </c>
      <c r="E600" s="468">
        <v>13650</v>
      </c>
      <c r="F600" s="468">
        <v>4429.54</v>
      </c>
    </row>
    <row r="601" spans="1:6">
      <c r="A601" s="468" t="s">
        <v>1377</v>
      </c>
      <c r="B601" s="468" t="s">
        <v>1378</v>
      </c>
      <c r="C601" s="468" t="s">
        <v>1129</v>
      </c>
      <c r="D601" s="468" t="s">
        <v>875</v>
      </c>
      <c r="E601" s="468">
        <v>160</v>
      </c>
      <c r="F601" s="468">
        <v>190.56</v>
      </c>
    </row>
    <row r="602" spans="1:6">
      <c r="A602" s="468" t="s">
        <v>1377</v>
      </c>
      <c r="B602" s="468" t="s">
        <v>1378</v>
      </c>
      <c r="C602" s="468" t="s">
        <v>852</v>
      </c>
      <c r="D602" s="468" t="s">
        <v>875</v>
      </c>
      <c r="E602" s="468">
        <v>9</v>
      </c>
      <c r="F602" s="468">
        <v>10</v>
      </c>
    </row>
    <row r="603" spans="1:6">
      <c r="A603" s="468" t="s">
        <v>1383</v>
      </c>
      <c r="B603" s="468" t="s">
        <v>1384</v>
      </c>
      <c r="C603" s="468" t="s">
        <v>863</v>
      </c>
      <c r="D603" s="468" t="s">
        <v>875</v>
      </c>
      <c r="E603" s="468">
        <v>500</v>
      </c>
      <c r="F603" s="468">
        <v>428.56</v>
      </c>
    </row>
    <row r="604" spans="1:6">
      <c r="A604" s="468" t="s">
        <v>1383</v>
      </c>
      <c r="B604" s="468" t="s">
        <v>1384</v>
      </c>
      <c r="C604" s="468" t="s">
        <v>824</v>
      </c>
      <c r="D604" s="468" t="s">
        <v>875</v>
      </c>
      <c r="E604" s="468">
        <v>1320.1000000000001</v>
      </c>
      <c r="F604" s="468">
        <v>1659.47</v>
      </c>
    </row>
    <row r="605" spans="1:6">
      <c r="A605" s="468" t="s">
        <v>1383</v>
      </c>
      <c r="B605" s="468" t="s">
        <v>1384</v>
      </c>
      <c r="C605" s="468" t="s">
        <v>854</v>
      </c>
      <c r="D605" s="468" t="s">
        <v>875</v>
      </c>
      <c r="E605" s="468">
        <v>1544</v>
      </c>
      <c r="F605" s="468">
        <v>1034.54</v>
      </c>
    </row>
    <row r="606" spans="1:6">
      <c r="A606" s="468" t="s">
        <v>1383</v>
      </c>
      <c r="B606" s="468" t="s">
        <v>1384</v>
      </c>
      <c r="C606" s="468" t="s">
        <v>856</v>
      </c>
      <c r="D606" s="468" t="s">
        <v>875</v>
      </c>
      <c r="E606" s="468">
        <v>32.500000000000007</v>
      </c>
      <c r="F606" s="468">
        <v>122.72</v>
      </c>
    </row>
    <row r="607" spans="1:6">
      <c r="A607" s="468" t="s">
        <v>1385</v>
      </c>
      <c r="B607" s="468" t="s">
        <v>1386</v>
      </c>
      <c r="C607" s="468" t="s">
        <v>863</v>
      </c>
      <c r="D607" s="468" t="s">
        <v>875</v>
      </c>
      <c r="E607" s="468">
        <v>340</v>
      </c>
      <c r="F607" s="468">
        <v>256.78000000000003</v>
      </c>
    </row>
    <row r="608" spans="1:6">
      <c r="A608" s="468" t="s">
        <v>1385</v>
      </c>
      <c r="B608" s="468" t="s">
        <v>1386</v>
      </c>
      <c r="C608" s="468" t="s">
        <v>824</v>
      </c>
      <c r="D608" s="468" t="s">
        <v>875</v>
      </c>
      <c r="E608" s="468">
        <v>1580</v>
      </c>
      <c r="F608" s="468">
        <v>1495.8300000000002</v>
      </c>
    </row>
    <row r="609" spans="1:6">
      <c r="A609" s="468" t="s">
        <v>1385</v>
      </c>
      <c r="B609" s="468" t="s">
        <v>1386</v>
      </c>
      <c r="C609" s="468" t="s">
        <v>882</v>
      </c>
      <c r="D609" s="468" t="s">
        <v>875</v>
      </c>
      <c r="E609" s="468">
        <v>4991.25</v>
      </c>
      <c r="F609" s="468">
        <v>2611.86</v>
      </c>
    </row>
    <row r="610" spans="1:6">
      <c r="A610" s="468" t="s">
        <v>1385</v>
      </c>
      <c r="B610" s="468" t="s">
        <v>1386</v>
      </c>
      <c r="C610" s="468" t="s">
        <v>1014</v>
      </c>
      <c r="D610" s="468" t="s">
        <v>875</v>
      </c>
      <c r="E610" s="468">
        <v>1.45</v>
      </c>
      <c r="F610" s="468">
        <v>5.09</v>
      </c>
    </row>
    <row r="611" spans="1:6">
      <c r="A611" s="468" t="s">
        <v>1385</v>
      </c>
      <c r="B611" s="468" t="s">
        <v>1386</v>
      </c>
      <c r="C611" s="468" t="s">
        <v>854</v>
      </c>
      <c r="D611" s="468" t="s">
        <v>875</v>
      </c>
      <c r="E611" s="468">
        <v>3159</v>
      </c>
      <c r="F611" s="468">
        <v>1379.7</v>
      </c>
    </row>
    <row r="612" spans="1:6">
      <c r="A612" s="468" t="s">
        <v>1385</v>
      </c>
      <c r="B612" s="468" t="s">
        <v>1386</v>
      </c>
      <c r="C612" s="468" t="s">
        <v>855</v>
      </c>
      <c r="D612" s="468" t="s">
        <v>875</v>
      </c>
      <c r="E612" s="468">
        <v>1909.1399999999999</v>
      </c>
      <c r="F612" s="468">
        <v>2969.9</v>
      </c>
    </row>
    <row r="613" spans="1:6">
      <c r="A613" s="468" t="s">
        <v>1387</v>
      </c>
      <c r="B613" s="468" t="s">
        <v>1388</v>
      </c>
      <c r="C613" s="468" t="s">
        <v>845</v>
      </c>
      <c r="D613" s="468" t="s">
        <v>875</v>
      </c>
      <c r="E613" s="468">
        <v>1.5</v>
      </c>
      <c r="F613" s="468">
        <v>1.31</v>
      </c>
    </row>
    <row r="614" spans="1:6">
      <c r="A614" s="468" t="s">
        <v>1387</v>
      </c>
      <c r="B614" s="468" t="s">
        <v>1388</v>
      </c>
      <c r="C614" s="468" t="s">
        <v>1023</v>
      </c>
      <c r="D614" s="468" t="s">
        <v>875</v>
      </c>
      <c r="E614" s="468">
        <v>12</v>
      </c>
      <c r="F614" s="468">
        <v>13.13</v>
      </c>
    </row>
    <row r="615" spans="1:6">
      <c r="A615" s="468" t="s">
        <v>1387</v>
      </c>
      <c r="B615" s="468" t="s">
        <v>1388</v>
      </c>
      <c r="C615" s="468" t="s">
        <v>863</v>
      </c>
      <c r="D615" s="468" t="s">
        <v>875</v>
      </c>
      <c r="E615" s="468">
        <v>12</v>
      </c>
      <c r="F615" s="468">
        <v>6.22</v>
      </c>
    </row>
    <row r="616" spans="1:6">
      <c r="A616" s="468" t="s">
        <v>1387</v>
      </c>
      <c r="B616" s="468" t="s">
        <v>1388</v>
      </c>
      <c r="C616" s="468" t="s">
        <v>824</v>
      </c>
      <c r="D616" s="468" t="s">
        <v>875</v>
      </c>
      <c r="E616" s="468">
        <v>1299.3499999999999</v>
      </c>
      <c r="F616" s="468">
        <v>800.21</v>
      </c>
    </row>
    <row r="617" spans="1:6">
      <c r="A617" s="468" t="s">
        <v>1387</v>
      </c>
      <c r="B617" s="468" t="s">
        <v>1388</v>
      </c>
      <c r="C617" s="468" t="s">
        <v>852</v>
      </c>
      <c r="D617" s="468" t="s">
        <v>875</v>
      </c>
      <c r="E617" s="468">
        <v>1</v>
      </c>
      <c r="F617" s="468">
        <v>1.9100000000000001</v>
      </c>
    </row>
    <row r="618" spans="1:6">
      <c r="A618" s="468" t="s">
        <v>1387</v>
      </c>
      <c r="B618" s="468" t="s">
        <v>1388</v>
      </c>
      <c r="C618" s="468" t="s">
        <v>963</v>
      </c>
      <c r="D618" s="468" t="s">
        <v>875</v>
      </c>
      <c r="E618" s="468">
        <v>1</v>
      </c>
      <c r="F618" s="468">
        <v>1.8900000000000001</v>
      </c>
    </row>
    <row r="619" spans="1:6">
      <c r="A619" s="468" t="s">
        <v>1387</v>
      </c>
      <c r="B619" s="468" t="s">
        <v>1388</v>
      </c>
      <c r="C619" s="468" t="s">
        <v>870</v>
      </c>
      <c r="D619" s="468" t="s">
        <v>875</v>
      </c>
      <c r="E619" s="468">
        <v>1.8</v>
      </c>
      <c r="F619" s="468">
        <v>7.13</v>
      </c>
    </row>
    <row r="620" spans="1:6">
      <c r="A620" s="468" t="s">
        <v>1387</v>
      </c>
      <c r="B620" s="468" t="s">
        <v>1388</v>
      </c>
      <c r="C620" s="468" t="s">
        <v>854</v>
      </c>
      <c r="D620" s="468" t="s">
        <v>875</v>
      </c>
      <c r="E620" s="468">
        <v>10661.52</v>
      </c>
      <c r="F620" s="468">
        <v>8485.09</v>
      </c>
    </row>
    <row r="621" spans="1:6">
      <c r="A621" s="468" t="s">
        <v>1387</v>
      </c>
      <c r="B621" s="468" t="s">
        <v>1388</v>
      </c>
      <c r="C621" s="468" t="s">
        <v>856</v>
      </c>
      <c r="D621" s="468" t="s">
        <v>875</v>
      </c>
      <c r="E621" s="468">
        <v>0.6</v>
      </c>
      <c r="F621" s="468">
        <v>2.86</v>
      </c>
    </row>
    <row r="622" spans="1:6">
      <c r="A622" s="468" t="s">
        <v>1389</v>
      </c>
      <c r="B622" s="468" t="s">
        <v>1390</v>
      </c>
      <c r="C622" s="468" t="s">
        <v>824</v>
      </c>
      <c r="D622" s="468" t="s">
        <v>875</v>
      </c>
      <c r="E622" s="468">
        <v>17365.23</v>
      </c>
      <c r="F622" s="468">
        <v>11172.039999999999</v>
      </c>
    </row>
    <row r="623" spans="1:6">
      <c r="A623" s="468" t="s">
        <v>1389</v>
      </c>
      <c r="B623" s="468" t="s">
        <v>1390</v>
      </c>
      <c r="C623" s="468" t="s">
        <v>1391</v>
      </c>
      <c r="D623" s="468" t="s">
        <v>875</v>
      </c>
      <c r="E623" s="468">
        <v>83.2</v>
      </c>
      <c r="F623" s="468">
        <v>73.87</v>
      </c>
    </row>
    <row r="624" spans="1:6">
      <c r="A624" s="468" t="s">
        <v>1389</v>
      </c>
      <c r="B624" s="468" t="s">
        <v>1390</v>
      </c>
      <c r="C624" s="468" t="s">
        <v>883</v>
      </c>
      <c r="D624" s="468" t="s">
        <v>875</v>
      </c>
      <c r="E624" s="468">
        <v>792</v>
      </c>
      <c r="F624" s="468">
        <v>81.39</v>
      </c>
    </row>
    <row r="625" spans="1:6">
      <c r="A625" s="468" t="s">
        <v>1389</v>
      </c>
      <c r="B625" s="468" t="s">
        <v>1390</v>
      </c>
      <c r="C625" s="468" t="s">
        <v>854</v>
      </c>
      <c r="D625" s="468" t="s">
        <v>875</v>
      </c>
      <c r="E625" s="468">
        <v>3300.78</v>
      </c>
      <c r="F625" s="468">
        <v>3505.12</v>
      </c>
    </row>
    <row r="626" spans="1:6">
      <c r="A626" s="468" t="s">
        <v>1389</v>
      </c>
      <c r="B626" s="468" t="s">
        <v>1390</v>
      </c>
      <c r="C626" s="468" t="s">
        <v>855</v>
      </c>
      <c r="D626" s="468" t="s">
        <v>875</v>
      </c>
      <c r="E626" s="468">
        <v>935</v>
      </c>
      <c r="F626" s="468">
        <v>177.81</v>
      </c>
    </row>
    <row r="627" spans="1:6">
      <c r="A627" s="468" t="s">
        <v>1392</v>
      </c>
      <c r="B627" s="468" t="s">
        <v>1393</v>
      </c>
      <c r="C627" s="468" t="s">
        <v>863</v>
      </c>
      <c r="D627" s="468" t="s">
        <v>875</v>
      </c>
      <c r="E627" s="468">
        <v>5.2</v>
      </c>
      <c r="F627" s="468">
        <v>7.3100000000000005</v>
      </c>
    </row>
    <row r="628" spans="1:6">
      <c r="A628" s="468" t="s">
        <v>1392</v>
      </c>
      <c r="B628" s="468" t="s">
        <v>1393</v>
      </c>
      <c r="C628" s="468" t="s">
        <v>824</v>
      </c>
      <c r="D628" s="468" t="s">
        <v>875</v>
      </c>
      <c r="E628" s="468">
        <v>5580.3</v>
      </c>
      <c r="F628" s="468">
        <v>1295.8</v>
      </c>
    </row>
    <row r="629" spans="1:6">
      <c r="A629" s="468" t="s">
        <v>1392</v>
      </c>
      <c r="B629" s="468" t="s">
        <v>1393</v>
      </c>
      <c r="C629" s="468" t="s">
        <v>854</v>
      </c>
      <c r="D629" s="468" t="s">
        <v>875</v>
      </c>
      <c r="E629" s="468">
        <v>193</v>
      </c>
      <c r="F629" s="468">
        <v>101.72</v>
      </c>
    </row>
    <row r="630" spans="1:6">
      <c r="A630" s="468" t="s">
        <v>1392</v>
      </c>
      <c r="B630" s="468" t="s">
        <v>1393</v>
      </c>
      <c r="C630" s="468" t="s">
        <v>1219</v>
      </c>
      <c r="D630" s="468" t="s">
        <v>875</v>
      </c>
      <c r="E630" s="468">
        <v>240</v>
      </c>
      <c r="F630" s="468">
        <v>96.37</v>
      </c>
    </row>
    <row r="631" spans="1:6">
      <c r="A631" s="468" t="s">
        <v>1394</v>
      </c>
      <c r="B631" s="468" t="s">
        <v>1395</v>
      </c>
      <c r="C631" s="468" t="s">
        <v>848</v>
      </c>
      <c r="D631" s="468" t="s">
        <v>875</v>
      </c>
      <c r="E631" s="468">
        <v>25</v>
      </c>
      <c r="F631" s="468">
        <v>116.97</v>
      </c>
    </row>
    <row r="632" spans="1:6">
      <c r="A632" s="468" t="s">
        <v>1394</v>
      </c>
      <c r="B632" s="468" t="s">
        <v>1395</v>
      </c>
      <c r="C632" s="468" t="s">
        <v>863</v>
      </c>
      <c r="D632" s="468" t="s">
        <v>875</v>
      </c>
      <c r="E632" s="468">
        <v>821</v>
      </c>
      <c r="F632" s="468">
        <v>155.07</v>
      </c>
    </row>
    <row r="633" spans="1:6">
      <c r="A633" s="468" t="s">
        <v>1394</v>
      </c>
      <c r="B633" s="468" t="s">
        <v>1395</v>
      </c>
      <c r="C633" s="468" t="s">
        <v>824</v>
      </c>
      <c r="D633" s="468" t="s">
        <v>875</v>
      </c>
      <c r="E633" s="468">
        <v>16375.670000000002</v>
      </c>
      <c r="F633" s="468">
        <v>9694.9299999999985</v>
      </c>
    </row>
    <row r="634" spans="1:6">
      <c r="A634" s="468" t="s">
        <v>1394</v>
      </c>
      <c r="B634" s="468" t="s">
        <v>1395</v>
      </c>
      <c r="C634" s="468" t="s">
        <v>854</v>
      </c>
      <c r="D634" s="468" t="s">
        <v>875</v>
      </c>
      <c r="E634" s="468">
        <v>48.22</v>
      </c>
      <c r="F634" s="468">
        <v>22.65</v>
      </c>
    </row>
    <row r="635" spans="1:6">
      <c r="A635" s="468" t="s">
        <v>1396</v>
      </c>
      <c r="B635" s="468" t="s">
        <v>1397</v>
      </c>
      <c r="C635" s="468" t="s">
        <v>1049</v>
      </c>
      <c r="D635" s="468" t="s">
        <v>875</v>
      </c>
      <c r="E635" s="468">
        <v>0.4</v>
      </c>
      <c r="F635" s="468">
        <v>4.01</v>
      </c>
    </row>
    <row r="636" spans="1:6">
      <c r="A636" s="468" t="s">
        <v>1396</v>
      </c>
      <c r="B636" s="468" t="s">
        <v>1397</v>
      </c>
      <c r="C636" s="468" t="s">
        <v>863</v>
      </c>
      <c r="D636" s="468" t="s">
        <v>875</v>
      </c>
      <c r="E636" s="468">
        <v>35416.1</v>
      </c>
      <c r="F636" s="468">
        <v>5698.37</v>
      </c>
    </row>
    <row r="637" spans="1:6">
      <c r="A637" s="468" t="s">
        <v>1396</v>
      </c>
      <c r="B637" s="468" t="s">
        <v>1397</v>
      </c>
      <c r="C637" s="468" t="s">
        <v>849</v>
      </c>
      <c r="D637" s="468" t="s">
        <v>875</v>
      </c>
      <c r="E637" s="468">
        <v>2.5</v>
      </c>
      <c r="F637" s="468">
        <v>12.65</v>
      </c>
    </row>
    <row r="638" spans="1:6">
      <c r="A638" s="468" t="s">
        <v>1396</v>
      </c>
      <c r="B638" s="468" t="s">
        <v>1397</v>
      </c>
      <c r="C638" s="468" t="s">
        <v>976</v>
      </c>
      <c r="D638" s="468" t="s">
        <v>875</v>
      </c>
      <c r="E638" s="468">
        <v>12</v>
      </c>
      <c r="F638" s="468">
        <v>1.4000000000000001</v>
      </c>
    </row>
    <row r="639" spans="1:6">
      <c r="A639" s="468" t="s">
        <v>1396</v>
      </c>
      <c r="B639" s="468" t="s">
        <v>1397</v>
      </c>
      <c r="C639" s="468" t="s">
        <v>824</v>
      </c>
      <c r="D639" s="468" t="s">
        <v>875</v>
      </c>
      <c r="E639" s="468">
        <v>281419.08</v>
      </c>
      <c r="F639" s="468">
        <v>83184.10000000002</v>
      </c>
    </row>
    <row r="640" spans="1:6">
      <c r="A640" s="468" t="s">
        <v>1396</v>
      </c>
      <c r="B640" s="468" t="s">
        <v>1397</v>
      </c>
      <c r="C640" s="468" t="s">
        <v>882</v>
      </c>
      <c r="D640" s="468" t="s">
        <v>875</v>
      </c>
      <c r="E640" s="468">
        <v>194.4</v>
      </c>
      <c r="F640" s="468">
        <v>187.87</v>
      </c>
    </row>
    <row r="641" spans="1:6">
      <c r="A641" s="468" t="s">
        <v>1396</v>
      </c>
      <c r="B641" s="468" t="s">
        <v>1397</v>
      </c>
      <c r="C641" s="468" t="s">
        <v>980</v>
      </c>
      <c r="D641" s="468" t="s">
        <v>875</v>
      </c>
      <c r="E641" s="468">
        <v>250.56</v>
      </c>
      <c r="F641" s="468">
        <v>174.49</v>
      </c>
    </row>
    <row r="642" spans="1:6">
      <c r="A642" s="468" t="s">
        <v>1396</v>
      </c>
      <c r="B642" s="468" t="s">
        <v>1397</v>
      </c>
      <c r="C642" s="468" t="s">
        <v>852</v>
      </c>
      <c r="D642" s="468" t="s">
        <v>875</v>
      </c>
      <c r="E642" s="468">
        <v>1941.48</v>
      </c>
      <c r="F642" s="468">
        <v>443.41999999999996</v>
      </c>
    </row>
    <row r="643" spans="1:6">
      <c r="A643" s="468" t="s">
        <v>1396</v>
      </c>
      <c r="B643" s="468" t="s">
        <v>1397</v>
      </c>
      <c r="C643" s="468" t="s">
        <v>883</v>
      </c>
      <c r="D643" s="468" t="s">
        <v>875</v>
      </c>
      <c r="E643" s="468">
        <v>50</v>
      </c>
      <c r="F643" s="468">
        <v>326.85000000000002</v>
      </c>
    </row>
    <row r="644" spans="1:6">
      <c r="A644" s="468" t="s">
        <v>1396</v>
      </c>
      <c r="B644" s="468" t="s">
        <v>1397</v>
      </c>
      <c r="C644" s="468" t="s">
        <v>870</v>
      </c>
      <c r="D644" s="468" t="s">
        <v>875</v>
      </c>
      <c r="E644" s="468">
        <v>0.9</v>
      </c>
      <c r="F644" s="468">
        <v>3.99</v>
      </c>
    </row>
    <row r="645" spans="1:6">
      <c r="A645" s="468" t="s">
        <v>1396</v>
      </c>
      <c r="B645" s="468" t="s">
        <v>1397</v>
      </c>
      <c r="C645" s="468" t="s">
        <v>853</v>
      </c>
      <c r="D645" s="468" t="s">
        <v>875</v>
      </c>
      <c r="E645" s="468">
        <v>4481.16</v>
      </c>
      <c r="F645" s="468">
        <v>3984.02</v>
      </c>
    </row>
    <row r="646" spans="1:6">
      <c r="A646" s="468" t="s">
        <v>1396</v>
      </c>
      <c r="B646" s="468" t="s">
        <v>1397</v>
      </c>
      <c r="C646" s="468" t="s">
        <v>1398</v>
      </c>
      <c r="D646" s="468" t="s">
        <v>875</v>
      </c>
      <c r="E646" s="468">
        <v>150</v>
      </c>
      <c r="F646" s="468">
        <v>1.29</v>
      </c>
    </row>
    <row r="647" spans="1:6">
      <c r="A647" s="468" t="s">
        <v>1396</v>
      </c>
      <c r="B647" s="468" t="s">
        <v>1397</v>
      </c>
      <c r="C647" s="468" t="s">
        <v>854</v>
      </c>
      <c r="D647" s="468" t="s">
        <v>875</v>
      </c>
      <c r="E647" s="468">
        <v>309.44000000000005</v>
      </c>
      <c r="F647" s="468">
        <v>145.03</v>
      </c>
    </row>
    <row r="648" spans="1:6">
      <c r="A648" s="468" t="s">
        <v>1396</v>
      </c>
      <c r="B648" s="468" t="s">
        <v>1397</v>
      </c>
      <c r="C648" s="468" t="s">
        <v>1031</v>
      </c>
      <c r="D648" s="468" t="s">
        <v>875</v>
      </c>
      <c r="E648" s="468">
        <v>1281</v>
      </c>
      <c r="F648" s="468">
        <v>218.03</v>
      </c>
    </row>
    <row r="649" spans="1:6">
      <c r="A649" s="468" t="s">
        <v>1399</v>
      </c>
      <c r="B649" s="468" t="s">
        <v>1400</v>
      </c>
      <c r="C649" s="468" t="s">
        <v>976</v>
      </c>
      <c r="D649" s="468" t="s">
        <v>875</v>
      </c>
      <c r="E649" s="468">
        <v>10</v>
      </c>
      <c r="F649" s="468">
        <v>6.18</v>
      </c>
    </row>
    <row r="650" spans="1:6">
      <c r="A650" s="468" t="s">
        <v>1399</v>
      </c>
      <c r="B650" s="468" t="s">
        <v>1400</v>
      </c>
      <c r="C650" s="468" t="s">
        <v>824</v>
      </c>
      <c r="D650" s="468" t="s">
        <v>875</v>
      </c>
      <c r="E650" s="468">
        <v>75.5</v>
      </c>
      <c r="F650" s="468">
        <v>18.3</v>
      </c>
    </row>
    <row r="651" spans="1:6">
      <c r="A651" s="468" t="s">
        <v>1401</v>
      </c>
      <c r="B651" s="468" t="s">
        <v>1402</v>
      </c>
      <c r="C651" s="468" t="s">
        <v>1023</v>
      </c>
      <c r="D651" s="468" t="s">
        <v>875</v>
      </c>
      <c r="E651" s="468">
        <v>868920.5</v>
      </c>
      <c r="F651" s="468">
        <v>347624.89999999997</v>
      </c>
    </row>
    <row r="652" spans="1:6">
      <c r="A652" s="468" t="s">
        <v>1401</v>
      </c>
      <c r="B652" s="468" t="s">
        <v>1402</v>
      </c>
      <c r="C652" s="468" t="s">
        <v>863</v>
      </c>
      <c r="D652" s="468" t="s">
        <v>875</v>
      </c>
      <c r="E652" s="468">
        <v>16000</v>
      </c>
      <c r="F652" s="468">
        <v>7188.1</v>
      </c>
    </row>
    <row r="653" spans="1:6">
      <c r="A653" s="468" t="s">
        <v>1401</v>
      </c>
      <c r="B653" s="468" t="s">
        <v>1402</v>
      </c>
      <c r="C653" s="468" t="s">
        <v>1403</v>
      </c>
      <c r="D653" s="468" t="s">
        <v>875</v>
      </c>
      <c r="E653" s="468">
        <v>25000</v>
      </c>
      <c r="F653" s="468">
        <v>8783.44</v>
      </c>
    </row>
    <row r="654" spans="1:6">
      <c r="A654" s="468" t="s">
        <v>1401</v>
      </c>
      <c r="B654" s="468" t="s">
        <v>1402</v>
      </c>
      <c r="C654" s="468" t="s">
        <v>851</v>
      </c>
      <c r="D654" s="468" t="s">
        <v>875</v>
      </c>
      <c r="E654" s="468">
        <v>25000</v>
      </c>
      <c r="F654" s="468">
        <v>10187.17</v>
      </c>
    </row>
    <row r="655" spans="1:6">
      <c r="A655" s="468" t="s">
        <v>1401</v>
      </c>
      <c r="B655" s="468" t="s">
        <v>1402</v>
      </c>
      <c r="C655" s="468" t="s">
        <v>824</v>
      </c>
      <c r="D655" s="468" t="s">
        <v>875</v>
      </c>
      <c r="E655" s="468">
        <v>61242.5</v>
      </c>
      <c r="F655" s="468">
        <v>19522.86</v>
      </c>
    </row>
    <row r="656" spans="1:6">
      <c r="A656" s="468" t="s">
        <v>1401</v>
      </c>
      <c r="B656" s="468" t="s">
        <v>1402</v>
      </c>
      <c r="C656" s="468" t="s">
        <v>1129</v>
      </c>
      <c r="D656" s="468" t="s">
        <v>875</v>
      </c>
      <c r="E656" s="468">
        <v>632300.6</v>
      </c>
      <c r="F656" s="468">
        <v>275292.81</v>
      </c>
    </row>
    <row r="657" spans="1:6">
      <c r="A657" s="468" t="s">
        <v>1401</v>
      </c>
      <c r="B657" s="468" t="s">
        <v>1402</v>
      </c>
      <c r="C657" s="468" t="s">
        <v>1225</v>
      </c>
      <c r="D657" s="468" t="s">
        <v>875</v>
      </c>
      <c r="E657" s="468">
        <v>196740</v>
      </c>
      <c r="F657" s="468">
        <v>75112.66</v>
      </c>
    </row>
    <row r="658" spans="1:6">
      <c r="A658" s="468" t="s">
        <v>1401</v>
      </c>
      <c r="B658" s="468" t="s">
        <v>1402</v>
      </c>
      <c r="C658" s="468" t="s">
        <v>852</v>
      </c>
      <c r="D658" s="468" t="s">
        <v>875</v>
      </c>
      <c r="E658" s="468">
        <v>14993</v>
      </c>
      <c r="F658" s="468">
        <v>7174.12</v>
      </c>
    </row>
    <row r="659" spans="1:6">
      <c r="A659" s="468" t="s">
        <v>1401</v>
      </c>
      <c r="B659" s="468" t="s">
        <v>1402</v>
      </c>
      <c r="C659" s="468" t="s">
        <v>963</v>
      </c>
      <c r="D659" s="468" t="s">
        <v>875</v>
      </c>
      <c r="E659" s="468">
        <v>4</v>
      </c>
      <c r="F659" s="468">
        <v>4.71</v>
      </c>
    </row>
    <row r="660" spans="1:6">
      <c r="A660" s="468" t="s">
        <v>1401</v>
      </c>
      <c r="B660" s="468" t="s">
        <v>1402</v>
      </c>
      <c r="C660" s="468" t="s">
        <v>853</v>
      </c>
      <c r="D660" s="468" t="s">
        <v>875</v>
      </c>
      <c r="E660" s="468">
        <v>31000</v>
      </c>
      <c r="F660" s="468">
        <v>11687.32</v>
      </c>
    </row>
    <row r="661" spans="1:6">
      <c r="A661" s="468" t="s">
        <v>1401</v>
      </c>
      <c r="B661" s="468" t="s">
        <v>1402</v>
      </c>
      <c r="C661" s="468" t="s">
        <v>872</v>
      </c>
      <c r="D661" s="468" t="s">
        <v>875</v>
      </c>
      <c r="E661" s="468">
        <v>13687508.300000001</v>
      </c>
      <c r="F661" s="468">
        <v>5648378.8100000005</v>
      </c>
    </row>
    <row r="662" spans="1:6">
      <c r="A662" s="468" t="s">
        <v>1404</v>
      </c>
      <c r="B662" s="468" t="s">
        <v>1405</v>
      </c>
      <c r="C662" s="468" t="s">
        <v>863</v>
      </c>
      <c r="D662" s="468" t="s">
        <v>875</v>
      </c>
      <c r="E662" s="468">
        <v>142</v>
      </c>
      <c r="F662" s="468">
        <v>16.78</v>
      </c>
    </row>
    <row r="663" spans="1:6">
      <c r="A663" s="468" t="s">
        <v>1404</v>
      </c>
      <c r="B663" s="468" t="s">
        <v>1405</v>
      </c>
      <c r="C663" s="468" t="s">
        <v>824</v>
      </c>
      <c r="D663" s="468" t="s">
        <v>875</v>
      </c>
      <c r="E663" s="468">
        <v>12450.64</v>
      </c>
      <c r="F663" s="468">
        <v>6832.6</v>
      </c>
    </row>
    <row r="664" spans="1:6">
      <c r="A664" s="468" t="s">
        <v>1404</v>
      </c>
      <c r="B664" s="468" t="s">
        <v>1405</v>
      </c>
      <c r="C664" s="468" t="s">
        <v>854</v>
      </c>
      <c r="D664" s="468" t="s">
        <v>875</v>
      </c>
      <c r="E664" s="468">
        <v>249</v>
      </c>
      <c r="F664" s="468">
        <v>515.86</v>
      </c>
    </row>
    <row r="665" spans="1:6">
      <c r="A665" s="468" t="s">
        <v>1404</v>
      </c>
      <c r="B665" s="468" t="s">
        <v>1405</v>
      </c>
      <c r="C665" s="468" t="s">
        <v>872</v>
      </c>
      <c r="D665" s="468" t="s">
        <v>875</v>
      </c>
      <c r="E665" s="468">
        <v>701000</v>
      </c>
      <c r="F665" s="468">
        <v>256865.45</v>
      </c>
    </row>
    <row r="666" spans="1:6">
      <c r="A666" s="468" t="s">
        <v>1406</v>
      </c>
      <c r="B666" s="468" t="s">
        <v>1407</v>
      </c>
      <c r="C666" s="468" t="s">
        <v>863</v>
      </c>
      <c r="D666" s="468" t="s">
        <v>875</v>
      </c>
      <c r="E666" s="468">
        <v>30</v>
      </c>
      <c r="F666" s="468">
        <v>1.6300000000000001</v>
      </c>
    </row>
    <row r="667" spans="1:6">
      <c r="A667" s="468" t="s">
        <v>1406</v>
      </c>
      <c r="B667" s="468" t="s">
        <v>1407</v>
      </c>
      <c r="C667" s="468" t="s">
        <v>824</v>
      </c>
      <c r="D667" s="468" t="s">
        <v>875</v>
      </c>
      <c r="E667" s="468">
        <v>6408035.75</v>
      </c>
      <c r="F667" s="468">
        <v>653810.64999999991</v>
      </c>
    </row>
    <row r="668" spans="1:6">
      <c r="A668" s="468" t="s">
        <v>1406</v>
      </c>
      <c r="B668" s="468" t="s">
        <v>1407</v>
      </c>
      <c r="C668" s="468" t="s">
        <v>963</v>
      </c>
      <c r="D668" s="468" t="s">
        <v>875</v>
      </c>
      <c r="E668" s="468">
        <v>5</v>
      </c>
      <c r="F668" s="468">
        <v>1.1100000000000001</v>
      </c>
    </row>
    <row r="669" spans="1:6">
      <c r="A669" s="468" t="s">
        <v>1406</v>
      </c>
      <c r="B669" s="468" t="s">
        <v>1407</v>
      </c>
      <c r="C669" s="468" t="s">
        <v>872</v>
      </c>
      <c r="D669" s="468" t="s">
        <v>875</v>
      </c>
      <c r="E669" s="468">
        <v>16000</v>
      </c>
      <c r="F669" s="468">
        <v>5974.33</v>
      </c>
    </row>
    <row r="670" spans="1:6">
      <c r="A670" s="468" t="s">
        <v>1408</v>
      </c>
      <c r="B670" s="468" t="s">
        <v>1409</v>
      </c>
      <c r="C670" s="468" t="s">
        <v>824</v>
      </c>
      <c r="D670" s="468" t="s">
        <v>875</v>
      </c>
      <c r="E670" s="468">
        <v>771909.79999999993</v>
      </c>
      <c r="F670" s="468">
        <v>111465.47000000002</v>
      </c>
    </row>
    <row r="671" spans="1:6">
      <c r="A671" s="468" t="s">
        <v>1408</v>
      </c>
      <c r="B671" s="468" t="s">
        <v>1409</v>
      </c>
      <c r="C671" s="468" t="s">
        <v>1391</v>
      </c>
      <c r="D671" s="468" t="s">
        <v>875</v>
      </c>
      <c r="E671" s="468">
        <v>2.4</v>
      </c>
      <c r="F671" s="468">
        <v>11.41</v>
      </c>
    </row>
    <row r="672" spans="1:6">
      <c r="A672" s="468" t="s">
        <v>1408</v>
      </c>
      <c r="B672" s="468" t="s">
        <v>1409</v>
      </c>
      <c r="C672" s="468" t="s">
        <v>980</v>
      </c>
      <c r="D672" s="468" t="s">
        <v>875</v>
      </c>
      <c r="E672" s="468">
        <v>650</v>
      </c>
      <c r="F672" s="468">
        <v>103.32</v>
      </c>
    </row>
    <row r="673" spans="1:6">
      <c r="A673" s="468" t="s">
        <v>1408</v>
      </c>
      <c r="B673" s="468" t="s">
        <v>1409</v>
      </c>
      <c r="C673" s="468" t="s">
        <v>854</v>
      </c>
      <c r="D673" s="468" t="s">
        <v>875</v>
      </c>
      <c r="E673" s="468">
        <v>300</v>
      </c>
      <c r="F673" s="468">
        <v>110.28</v>
      </c>
    </row>
    <row r="674" spans="1:6">
      <c r="A674" s="468" t="s">
        <v>1410</v>
      </c>
      <c r="B674" s="468" t="s">
        <v>1411</v>
      </c>
      <c r="C674" s="468" t="s">
        <v>856</v>
      </c>
      <c r="D674" s="468" t="s">
        <v>875</v>
      </c>
      <c r="E674" s="468">
        <v>13.920000000000002</v>
      </c>
      <c r="F674" s="468">
        <v>43.18</v>
      </c>
    </row>
    <row r="675" spans="1:6">
      <c r="A675" s="468" t="s">
        <v>1412</v>
      </c>
      <c r="B675" s="468" t="s">
        <v>1413</v>
      </c>
      <c r="C675" s="468" t="s">
        <v>863</v>
      </c>
      <c r="D675" s="468" t="s">
        <v>875</v>
      </c>
      <c r="E675" s="468">
        <v>305992.02</v>
      </c>
      <c r="F675" s="468">
        <v>58644.36</v>
      </c>
    </row>
    <row r="676" spans="1:6">
      <c r="A676" s="468" t="s">
        <v>1414</v>
      </c>
      <c r="B676" s="468" t="s">
        <v>1415</v>
      </c>
      <c r="C676" s="468" t="s">
        <v>863</v>
      </c>
      <c r="D676" s="468" t="s">
        <v>875</v>
      </c>
      <c r="E676" s="468">
        <v>98000</v>
      </c>
      <c r="F676" s="468">
        <v>17959.850000000002</v>
      </c>
    </row>
    <row r="677" spans="1:6">
      <c r="A677" s="468" t="s">
        <v>1414</v>
      </c>
      <c r="B677" s="468" t="s">
        <v>1415</v>
      </c>
      <c r="C677" s="468" t="s">
        <v>824</v>
      </c>
      <c r="D677" s="468" t="s">
        <v>875</v>
      </c>
      <c r="E677" s="468">
        <v>559.6</v>
      </c>
      <c r="F677" s="468">
        <v>908.49</v>
      </c>
    </row>
    <row r="678" spans="1:6">
      <c r="A678" s="468" t="s">
        <v>1416</v>
      </c>
      <c r="B678" s="468" t="s">
        <v>1417</v>
      </c>
      <c r="C678" s="468" t="s">
        <v>863</v>
      </c>
      <c r="D678" s="468" t="s">
        <v>875</v>
      </c>
      <c r="E678" s="468">
        <v>32250</v>
      </c>
      <c r="F678" s="468">
        <v>6120.9800000000005</v>
      </c>
    </row>
    <row r="679" spans="1:6">
      <c r="A679" s="468" t="s">
        <v>1416</v>
      </c>
      <c r="B679" s="468" t="s">
        <v>1417</v>
      </c>
      <c r="C679" s="468" t="s">
        <v>824</v>
      </c>
      <c r="D679" s="468" t="s">
        <v>875</v>
      </c>
      <c r="E679" s="468">
        <v>608.6</v>
      </c>
      <c r="F679" s="468">
        <v>195.85</v>
      </c>
    </row>
    <row r="680" spans="1:6">
      <c r="A680" s="468" t="s">
        <v>1418</v>
      </c>
      <c r="B680" s="468" t="s">
        <v>1419</v>
      </c>
      <c r="C680" s="468" t="s">
        <v>1420</v>
      </c>
      <c r="D680" s="468" t="s">
        <v>875</v>
      </c>
      <c r="E680" s="468">
        <v>22000</v>
      </c>
      <c r="F680" s="468">
        <v>12155.4</v>
      </c>
    </row>
    <row r="681" spans="1:6">
      <c r="A681" s="468" t="s">
        <v>1418</v>
      </c>
      <c r="B681" s="468" t="s">
        <v>1419</v>
      </c>
      <c r="C681" s="468" t="s">
        <v>824</v>
      </c>
      <c r="D681" s="468" t="s">
        <v>875</v>
      </c>
      <c r="E681" s="468">
        <v>53987.3</v>
      </c>
      <c r="F681" s="468">
        <v>32612.26</v>
      </c>
    </row>
    <row r="682" spans="1:6">
      <c r="A682" s="468" t="s">
        <v>1418</v>
      </c>
      <c r="B682" s="468" t="s">
        <v>1419</v>
      </c>
      <c r="C682" s="468" t="s">
        <v>1129</v>
      </c>
      <c r="D682" s="468" t="s">
        <v>875</v>
      </c>
      <c r="E682" s="468">
        <v>74281.8</v>
      </c>
      <c r="F682" s="468">
        <v>36195.339999999997</v>
      </c>
    </row>
    <row r="683" spans="1:6">
      <c r="A683" s="468" t="s">
        <v>1418</v>
      </c>
      <c r="B683" s="468" t="s">
        <v>1419</v>
      </c>
      <c r="C683" s="468" t="s">
        <v>1225</v>
      </c>
      <c r="D683" s="468" t="s">
        <v>875</v>
      </c>
      <c r="E683" s="468">
        <v>62181</v>
      </c>
      <c r="F683" s="468">
        <v>33890.18</v>
      </c>
    </row>
    <row r="684" spans="1:6">
      <c r="A684" s="468" t="s">
        <v>1421</v>
      </c>
      <c r="B684" s="468" t="s">
        <v>1422</v>
      </c>
      <c r="C684" s="468" t="s">
        <v>824</v>
      </c>
      <c r="D684" s="468" t="s">
        <v>875</v>
      </c>
      <c r="E684" s="468">
        <v>1700</v>
      </c>
      <c r="F684" s="468">
        <v>315.56</v>
      </c>
    </row>
    <row r="685" spans="1:6">
      <c r="A685" s="468" t="s">
        <v>1421</v>
      </c>
      <c r="B685" s="468" t="s">
        <v>1422</v>
      </c>
      <c r="C685" s="468" t="s">
        <v>1129</v>
      </c>
      <c r="D685" s="468" t="s">
        <v>875</v>
      </c>
      <c r="E685" s="468">
        <v>1585</v>
      </c>
      <c r="F685" s="468">
        <v>821.01</v>
      </c>
    </row>
    <row r="686" spans="1:6">
      <c r="A686" s="468" t="s">
        <v>1423</v>
      </c>
      <c r="B686" s="468" t="s">
        <v>1424</v>
      </c>
      <c r="C686" s="468" t="s">
        <v>824</v>
      </c>
      <c r="D686" s="468" t="s">
        <v>875</v>
      </c>
      <c r="E686" s="468">
        <v>51198.490000000005</v>
      </c>
      <c r="F686" s="468">
        <v>23331.88</v>
      </c>
    </row>
    <row r="687" spans="1:6">
      <c r="A687" s="468" t="s">
        <v>1425</v>
      </c>
      <c r="B687" s="468" t="s">
        <v>1426</v>
      </c>
      <c r="C687" s="468" t="s">
        <v>863</v>
      </c>
      <c r="D687" s="468" t="s">
        <v>875</v>
      </c>
      <c r="E687" s="468">
        <v>210</v>
      </c>
      <c r="F687" s="468">
        <v>5.54</v>
      </c>
    </row>
    <row r="688" spans="1:6">
      <c r="A688" s="468" t="s">
        <v>1427</v>
      </c>
      <c r="B688" s="468" t="s">
        <v>1428</v>
      </c>
      <c r="C688" s="468" t="s">
        <v>824</v>
      </c>
      <c r="D688" s="468" t="s">
        <v>875</v>
      </c>
      <c r="E688" s="468">
        <v>10</v>
      </c>
      <c r="F688" s="468">
        <v>7.26</v>
      </c>
    </row>
    <row r="689" spans="1:6">
      <c r="A689" s="468" t="s">
        <v>1427</v>
      </c>
      <c r="B689" s="468" t="s">
        <v>1428</v>
      </c>
      <c r="C689" s="468" t="s">
        <v>1129</v>
      </c>
      <c r="D689" s="468" t="s">
        <v>875</v>
      </c>
      <c r="E689" s="468">
        <v>500</v>
      </c>
      <c r="F689" s="468">
        <v>320.57</v>
      </c>
    </row>
    <row r="690" spans="1:6">
      <c r="A690" s="468" t="s">
        <v>1429</v>
      </c>
      <c r="B690" s="468" t="s">
        <v>1430</v>
      </c>
      <c r="C690" s="468" t="s">
        <v>863</v>
      </c>
      <c r="D690" s="468" t="s">
        <v>875</v>
      </c>
      <c r="E690" s="468">
        <v>80</v>
      </c>
      <c r="F690" s="468">
        <v>6.44</v>
      </c>
    </row>
    <row r="691" spans="1:6">
      <c r="A691" s="468" t="s">
        <v>1429</v>
      </c>
      <c r="B691" s="468" t="s">
        <v>1430</v>
      </c>
      <c r="C691" s="468" t="s">
        <v>824</v>
      </c>
      <c r="D691" s="468" t="s">
        <v>875</v>
      </c>
      <c r="E691" s="468">
        <v>660</v>
      </c>
      <c r="F691" s="468">
        <v>472.35</v>
      </c>
    </row>
    <row r="692" spans="1:6">
      <c r="A692" s="468" t="s">
        <v>1431</v>
      </c>
      <c r="B692" s="468" t="s">
        <v>1432</v>
      </c>
      <c r="C692" s="468" t="s">
        <v>863</v>
      </c>
      <c r="D692" s="468" t="s">
        <v>875</v>
      </c>
      <c r="E692" s="468">
        <v>30</v>
      </c>
      <c r="F692" s="468">
        <v>1.6400000000000001</v>
      </c>
    </row>
    <row r="693" spans="1:6">
      <c r="A693" s="468" t="s">
        <v>1431</v>
      </c>
      <c r="B693" s="468" t="s">
        <v>1432</v>
      </c>
      <c r="C693" s="468" t="s">
        <v>854</v>
      </c>
      <c r="D693" s="468" t="s">
        <v>875</v>
      </c>
      <c r="E693" s="468">
        <v>7</v>
      </c>
      <c r="F693" s="468">
        <v>1.17</v>
      </c>
    </row>
    <row r="694" spans="1:6">
      <c r="A694" s="468" t="s">
        <v>1433</v>
      </c>
      <c r="B694" s="468" t="s">
        <v>1434</v>
      </c>
      <c r="C694" s="468" t="s">
        <v>863</v>
      </c>
      <c r="D694" s="468" t="s">
        <v>875</v>
      </c>
      <c r="E694" s="468">
        <v>20</v>
      </c>
      <c r="F694" s="468">
        <v>6.18</v>
      </c>
    </row>
    <row r="695" spans="1:6">
      <c r="A695" s="468" t="s">
        <v>1433</v>
      </c>
      <c r="B695" s="468" t="s">
        <v>1434</v>
      </c>
      <c r="C695" s="468" t="s">
        <v>824</v>
      </c>
      <c r="D695" s="468" t="s">
        <v>875</v>
      </c>
      <c r="E695" s="468">
        <v>152</v>
      </c>
      <c r="F695" s="468">
        <v>10</v>
      </c>
    </row>
    <row r="696" spans="1:6">
      <c r="A696" s="468" t="s">
        <v>1435</v>
      </c>
      <c r="B696" s="468" t="s">
        <v>1436</v>
      </c>
      <c r="C696" s="468" t="s">
        <v>1381</v>
      </c>
      <c r="D696" s="468" t="s">
        <v>875</v>
      </c>
      <c r="E696" s="468">
        <v>150000</v>
      </c>
      <c r="F696" s="468">
        <v>111454.57</v>
      </c>
    </row>
    <row r="697" spans="1:6">
      <c r="A697" s="468" t="s">
        <v>1435</v>
      </c>
      <c r="B697" s="468" t="s">
        <v>1436</v>
      </c>
      <c r="C697" s="468" t="s">
        <v>824</v>
      </c>
      <c r="D697" s="468" t="s">
        <v>875</v>
      </c>
      <c r="E697" s="468">
        <v>12293.58</v>
      </c>
      <c r="F697" s="468">
        <v>13194.77</v>
      </c>
    </row>
    <row r="698" spans="1:6">
      <c r="A698" s="468" t="s">
        <v>1437</v>
      </c>
      <c r="B698" s="468" t="s">
        <v>1438</v>
      </c>
      <c r="C698" s="468" t="s">
        <v>824</v>
      </c>
      <c r="D698" s="468" t="s">
        <v>875</v>
      </c>
      <c r="E698" s="468">
        <v>100</v>
      </c>
      <c r="F698" s="468">
        <v>62.78</v>
      </c>
    </row>
    <row r="699" spans="1:6">
      <c r="A699" s="468" t="s">
        <v>1439</v>
      </c>
      <c r="B699" s="468" t="s">
        <v>1440</v>
      </c>
      <c r="C699" s="468" t="s">
        <v>1381</v>
      </c>
      <c r="D699" s="468" t="s">
        <v>875</v>
      </c>
      <c r="E699" s="468">
        <v>60000</v>
      </c>
      <c r="F699" s="468">
        <v>75958.39</v>
      </c>
    </row>
    <row r="700" spans="1:6">
      <c r="A700" s="468" t="s">
        <v>1439</v>
      </c>
      <c r="B700" s="468" t="s">
        <v>1440</v>
      </c>
      <c r="C700" s="468" t="s">
        <v>824</v>
      </c>
      <c r="D700" s="468" t="s">
        <v>875</v>
      </c>
      <c r="E700" s="468">
        <v>3185</v>
      </c>
      <c r="F700" s="468">
        <v>633.55000000000007</v>
      </c>
    </row>
    <row r="701" spans="1:6">
      <c r="A701" s="468" t="s">
        <v>1441</v>
      </c>
      <c r="B701" s="468" t="s">
        <v>1442</v>
      </c>
      <c r="C701" s="468" t="s">
        <v>1215</v>
      </c>
      <c r="D701" s="468" t="s">
        <v>875</v>
      </c>
      <c r="E701" s="468">
        <v>74290</v>
      </c>
      <c r="F701" s="468">
        <v>3862.59</v>
      </c>
    </row>
    <row r="702" spans="1:6">
      <c r="A702" s="468" t="s">
        <v>1441</v>
      </c>
      <c r="B702" s="468" t="s">
        <v>1442</v>
      </c>
      <c r="C702" s="468" t="s">
        <v>824</v>
      </c>
      <c r="D702" s="468" t="s">
        <v>875</v>
      </c>
      <c r="E702" s="468">
        <v>3229503.5</v>
      </c>
      <c r="F702" s="468">
        <v>308626.31</v>
      </c>
    </row>
    <row r="703" spans="1:6">
      <c r="A703" s="468" t="s">
        <v>1441</v>
      </c>
      <c r="B703" s="468" t="s">
        <v>1442</v>
      </c>
      <c r="C703" s="468" t="s">
        <v>867</v>
      </c>
      <c r="D703" s="468" t="s">
        <v>875</v>
      </c>
      <c r="E703" s="468">
        <v>44000</v>
      </c>
      <c r="F703" s="468">
        <v>2415.86</v>
      </c>
    </row>
    <row r="704" spans="1:6">
      <c r="A704" s="468" t="s">
        <v>1441</v>
      </c>
      <c r="B704" s="468" t="s">
        <v>1442</v>
      </c>
      <c r="C704" s="468" t="s">
        <v>830</v>
      </c>
      <c r="D704" s="468" t="s">
        <v>875</v>
      </c>
      <c r="E704" s="468">
        <v>2904712</v>
      </c>
      <c r="F704" s="468">
        <v>146183.97</v>
      </c>
    </row>
    <row r="705" spans="1:6">
      <c r="A705" s="468" t="s">
        <v>1441</v>
      </c>
      <c r="B705" s="468" t="s">
        <v>1442</v>
      </c>
      <c r="C705" s="468" t="s">
        <v>871</v>
      </c>
      <c r="D705" s="468" t="s">
        <v>875</v>
      </c>
      <c r="E705" s="468">
        <v>262240</v>
      </c>
      <c r="F705" s="468">
        <v>13356.470000000001</v>
      </c>
    </row>
    <row r="706" spans="1:6">
      <c r="A706" s="468" t="s">
        <v>1443</v>
      </c>
      <c r="B706" s="468" t="s">
        <v>1444</v>
      </c>
      <c r="C706" s="468" t="s">
        <v>824</v>
      </c>
      <c r="D706" s="468" t="s">
        <v>875</v>
      </c>
      <c r="E706" s="468">
        <v>234467</v>
      </c>
      <c r="F706" s="468">
        <v>25683.42</v>
      </c>
    </row>
    <row r="707" spans="1:6">
      <c r="A707" s="468" t="s">
        <v>1443</v>
      </c>
      <c r="B707" s="468" t="s">
        <v>1444</v>
      </c>
      <c r="C707" s="468" t="s">
        <v>871</v>
      </c>
      <c r="D707" s="468" t="s">
        <v>875</v>
      </c>
      <c r="E707" s="468">
        <v>71120</v>
      </c>
      <c r="F707" s="468">
        <v>3911.6800000000003</v>
      </c>
    </row>
    <row r="708" spans="1:6">
      <c r="A708" s="468" t="s">
        <v>1445</v>
      </c>
      <c r="B708" s="468" t="s">
        <v>1446</v>
      </c>
      <c r="C708" s="468" t="s">
        <v>863</v>
      </c>
      <c r="D708" s="468" t="s">
        <v>875</v>
      </c>
      <c r="E708" s="468">
        <v>50</v>
      </c>
      <c r="F708" s="468">
        <v>2.66</v>
      </c>
    </row>
    <row r="709" spans="1:6">
      <c r="A709" s="468" t="s">
        <v>1445</v>
      </c>
      <c r="B709" s="468" t="s">
        <v>1446</v>
      </c>
      <c r="C709" s="468" t="s">
        <v>824</v>
      </c>
      <c r="D709" s="468" t="s">
        <v>875</v>
      </c>
      <c r="E709" s="468">
        <v>252168</v>
      </c>
      <c r="F709" s="468">
        <v>66765.02</v>
      </c>
    </row>
    <row r="710" spans="1:6">
      <c r="A710" s="468" t="s">
        <v>1447</v>
      </c>
      <c r="B710" s="468" t="s">
        <v>1448</v>
      </c>
      <c r="C710" s="468" t="s">
        <v>863</v>
      </c>
      <c r="D710" s="468" t="s">
        <v>875</v>
      </c>
      <c r="E710" s="468">
        <v>200</v>
      </c>
      <c r="F710" s="468">
        <v>42.85</v>
      </c>
    </row>
    <row r="711" spans="1:6">
      <c r="A711" s="468" t="s">
        <v>1447</v>
      </c>
      <c r="B711" s="468" t="s">
        <v>1448</v>
      </c>
      <c r="C711" s="468" t="s">
        <v>824</v>
      </c>
      <c r="D711" s="468" t="s">
        <v>875</v>
      </c>
      <c r="E711" s="468">
        <v>5556532.0999999996</v>
      </c>
      <c r="F711" s="468">
        <v>1267276.8399999999</v>
      </c>
    </row>
    <row r="712" spans="1:6">
      <c r="A712" s="468" t="s">
        <v>1449</v>
      </c>
      <c r="B712" s="468" t="s">
        <v>1450</v>
      </c>
      <c r="C712" s="468" t="s">
        <v>863</v>
      </c>
      <c r="D712" s="468" t="s">
        <v>875</v>
      </c>
      <c r="E712" s="468">
        <v>591</v>
      </c>
      <c r="F712" s="468">
        <v>82.45</v>
      </c>
    </row>
    <row r="713" spans="1:6">
      <c r="A713" s="468" t="s">
        <v>1449</v>
      </c>
      <c r="B713" s="468" t="s">
        <v>1450</v>
      </c>
      <c r="C713" s="468" t="s">
        <v>824</v>
      </c>
      <c r="D713" s="468" t="s">
        <v>875</v>
      </c>
      <c r="E713" s="468">
        <v>637033</v>
      </c>
      <c r="F713" s="468">
        <v>127132.04</v>
      </c>
    </row>
    <row r="714" spans="1:6">
      <c r="A714" s="468" t="s">
        <v>1449</v>
      </c>
      <c r="B714" s="468" t="s">
        <v>1450</v>
      </c>
      <c r="C714" s="468" t="s">
        <v>854</v>
      </c>
      <c r="D714" s="468" t="s">
        <v>875</v>
      </c>
      <c r="E714" s="468">
        <v>288</v>
      </c>
      <c r="F714" s="468">
        <v>56.53</v>
      </c>
    </row>
    <row r="715" spans="1:6">
      <c r="A715" s="468" t="s">
        <v>1451</v>
      </c>
      <c r="B715" s="468" t="s">
        <v>1452</v>
      </c>
      <c r="C715" s="468" t="s">
        <v>863</v>
      </c>
      <c r="D715" s="468" t="s">
        <v>875</v>
      </c>
      <c r="E715" s="468">
        <v>19590</v>
      </c>
      <c r="F715" s="468">
        <v>2942.06</v>
      </c>
    </row>
    <row r="716" spans="1:6">
      <c r="A716" s="468" t="s">
        <v>1451</v>
      </c>
      <c r="B716" s="468" t="s">
        <v>1452</v>
      </c>
      <c r="C716" s="468" t="s">
        <v>824</v>
      </c>
      <c r="D716" s="468" t="s">
        <v>875</v>
      </c>
      <c r="E716" s="468">
        <v>135464.79999999999</v>
      </c>
      <c r="F716" s="468">
        <v>19267.57</v>
      </c>
    </row>
    <row r="717" spans="1:6">
      <c r="A717" s="468" t="s">
        <v>1451</v>
      </c>
      <c r="B717" s="468" t="s">
        <v>1452</v>
      </c>
      <c r="C717" s="468" t="s">
        <v>872</v>
      </c>
      <c r="D717" s="468" t="s">
        <v>875</v>
      </c>
      <c r="E717" s="468">
        <v>22000</v>
      </c>
      <c r="F717" s="468">
        <v>3658.4900000000002</v>
      </c>
    </row>
    <row r="718" spans="1:6">
      <c r="A718" s="468" t="s">
        <v>1453</v>
      </c>
      <c r="B718" s="468" t="s">
        <v>1454</v>
      </c>
      <c r="C718" s="468" t="s">
        <v>824</v>
      </c>
      <c r="D718" s="468" t="s">
        <v>875</v>
      </c>
      <c r="E718" s="468">
        <v>410447.7</v>
      </c>
      <c r="F718" s="468">
        <v>52573.78</v>
      </c>
    </row>
    <row r="719" spans="1:6">
      <c r="A719" s="468" t="s">
        <v>1453</v>
      </c>
      <c r="B719" s="468" t="s">
        <v>1454</v>
      </c>
      <c r="C719" s="468" t="s">
        <v>1455</v>
      </c>
      <c r="D719" s="468" t="s">
        <v>875</v>
      </c>
      <c r="E719" s="468">
        <v>100</v>
      </c>
      <c r="F719" s="468">
        <v>16.059999999999999</v>
      </c>
    </row>
    <row r="720" spans="1:6">
      <c r="A720" s="468" t="s">
        <v>1456</v>
      </c>
      <c r="B720" s="468" t="s">
        <v>1457</v>
      </c>
      <c r="C720" s="468" t="s">
        <v>863</v>
      </c>
      <c r="D720" s="468" t="s">
        <v>875</v>
      </c>
      <c r="E720" s="468">
        <v>16675</v>
      </c>
      <c r="F720" s="468">
        <v>1314.8700000000001</v>
      </c>
    </row>
    <row r="721" spans="1:6">
      <c r="A721" s="468" t="s">
        <v>1456</v>
      </c>
      <c r="B721" s="468" t="s">
        <v>1457</v>
      </c>
      <c r="C721" s="468" t="s">
        <v>824</v>
      </c>
      <c r="D721" s="468" t="s">
        <v>875</v>
      </c>
      <c r="E721" s="468">
        <v>703</v>
      </c>
      <c r="F721" s="468">
        <v>112.66000000000001</v>
      </c>
    </row>
    <row r="722" spans="1:6">
      <c r="A722" s="468" t="s">
        <v>1458</v>
      </c>
      <c r="B722" s="468" t="s">
        <v>1459</v>
      </c>
      <c r="C722" s="468" t="s">
        <v>863</v>
      </c>
      <c r="D722" s="468" t="s">
        <v>875</v>
      </c>
      <c r="E722" s="468">
        <v>2</v>
      </c>
      <c r="F722" s="468">
        <v>1.07</v>
      </c>
    </row>
    <row r="723" spans="1:6">
      <c r="A723" s="468" t="s">
        <v>1458</v>
      </c>
      <c r="B723" s="468" t="s">
        <v>1459</v>
      </c>
      <c r="C723" s="468" t="s">
        <v>824</v>
      </c>
      <c r="D723" s="468" t="s">
        <v>875</v>
      </c>
      <c r="E723" s="468">
        <v>419186.03</v>
      </c>
      <c r="F723" s="468">
        <v>83927.760000000009</v>
      </c>
    </row>
    <row r="724" spans="1:6">
      <c r="A724" s="468" t="s">
        <v>1460</v>
      </c>
      <c r="B724" s="468" t="s">
        <v>1461</v>
      </c>
      <c r="C724" s="468" t="s">
        <v>863</v>
      </c>
      <c r="D724" s="468" t="s">
        <v>875</v>
      </c>
      <c r="E724" s="468">
        <v>432</v>
      </c>
      <c r="F724" s="468">
        <v>7.98</v>
      </c>
    </row>
    <row r="725" spans="1:6">
      <c r="A725" s="468" t="s">
        <v>1460</v>
      </c>
      <c r="B725" s="468" t="s">
        <v>1461</v>
      </c>
      <c r="C725" s="468" t="s">
        <v>824</v>
      </c>
      <c r="D725" s="468" t="s">
        <v>875</v>
      </c>
      <c r="E725" s="468">
        <v>7452.78</v>
      </c>
      <c r="F725" s="468">
        <v>1722.22</v>
      </c>
    </row>
    <row r="726" spans="1:6">
      <c r="A726" s="468" t="s">
        <v>1462</v>
      </c>
      <c r="B726" s="468" t="s">
        <v>1463</v>
      </c>
      <c r="C726" s="468" t="s">
        <v>863</v>
      </c>
      <c r="D726" s="468" t="s">
        <v>875</v>
      </c>
      <c r="E726" s="468">
        <v>979</v>
      </c>
      <c r="F726" s="468">
        <v>54.46</v>
      </c>
    </row>
    <row r="727" spans="1:6">
      <c r="A727" s="468" t="s">
        <v>1462</v>
      </c>
      <c r="B727" s="468" t="s">
        <v>1463</v>
      </c>
      <c r="C727" s="468" t="s">
        <v>824</v>
      </c>
      <c r="D727" s="468" t="s">
        <v>875</v>
      </c>
      <c r="E727" s="468">
        <v>95.08</v>
      </c>
      <c r="F727" s="468">
        <v>5095.33</v>
      </c>
    </row>
    <row r="728" spans="1:6">
      <c r="A728" s="468" t="s">
        <v>1462</v>
      </c>
      <c r="B728" s="468" t="s">
        <v>1463</v>
      </c>
      <c r="C728" s="468" t="s">
        <v>1015</v>
      </c>
      <c r="D728" s="468" t="s">
        <v>875</v>
      </c>
      <c r="E728" s="468">
        <v>28.830000000000002</v>
      </c>
      <c r="F728" s="468">
        <v>4415.5</v>
      </c>
    </row>
    <row r="729" spans="1:6">
      <c r="A729" s="468" t="s">
        <v>1462</v>
      </c>
      <c r="B729" s="468" t="s">
        <v>1463</v>
      </c>
      <c r="C729" s="468" t="s">
        <v>854</v>
      </c>
      <c r="D729" s="468" t="s">
        <v>875</v>
      </c>
      <c r="E729" s="468">
        <v>5</v>
      </c>
      <c r="F729" s="468">
        <v>12.870000000000001</v>
      </c>
    </row>
    <row r="730" spans="1:6">
      <c r="A730" s="468" t="s">
        <v>1464</v>
      </c>
      <c r="B730" s="468" t="s">
        <v>1465</v>
      </c>
      <c r="C730" s="468" t="s">
        <v>824</v>
      </c>
      <c r="D730" s="468" t="s">
        <v>875</v>
      </c>
      <c r="E730" s="468">
        <v>89920</v>
      </c>
      <c r="F730" s="468">
        <v>12804.94</v>
      </c>
    </row>
    <row r="731" spans="1:6">
      <c r="A731" s="468" t="s">
        <v>1464</v>
      </c>
      <c r="B731" s="468" t="s">
        <v>1465</v>
      </c>
      <c r="C731" s="468" t="s">
        <v>1159</v>
      </c>
      <c r="D731" s="468" t="s">
        <v>875</v>
      </c>
      <c r="E731" s="468">
        <v>32425</v>
      </c>
      <c r="F731" s="468">
        <v>2867.83</v>
      </c>
    </row>
    <row r="732" spans="1:6">
      <c r="A732" s="468" t="s">
        <v>1466</v>
      </c>
      <c r="B732" s="468" t="s">
        <v>1467</v>
      </c>
      <c r="C732" s="468" t="s">
        <v>969</v>
      </c>
      <c r="D732" s="468" t="s">
        <v>875</v>
      </c>
      <c r="E732" s="468">
        <v>2640</v>
      </c>
      <c r="F732" s="468">
        <v>345.05</v>
      </c>
    </row>
    <row r="733" spans="1:6">
      <c r="A733" s="468" t="s">
        <v>1466</v>
      </c>
      <c r="B733" s="468" t="s">
        <v>1467</v>
      </c>
      <c r="C733" s="468" t="s">
        <v>863</v>
      </c>
      <c r="D733" s="468" t="s">
        <v>875</v>
      </c>
      <c r="E733" s="468">
        <v>14824</v>
      </c>
      <c r="F733" s="468">
        <v>1008.21</v>
      </c>
    </row>
    <row r="734" spans="1:6">
      <c r="A734" s="468" t="s">
        <v>1466</v>
      </c>
      <c r="B734" s="468" t="s">
        <v>1467</v>
      </c>
      <c r="C734" s="468" t="s">
        <v>824</v>
      </c>
      <c r="D734" s="468" t="s">
        <v>875</v>
      </c>
      <c r="E734" s="468">
        <v>207243</v>
      </c>
      <c r="F734" s="468">
        <v>30889.58</v>
      </c>
    </row>
    <row r="735" spans="1:6">
      <c r="A735" s="468" t="s">
        <v>1466</v>
      </c>
      <c r="B735" s="468" t="s">
        <v>1467</v>
      </c>
      <c r="C735" s="468" t="s">
        <v>963</v>
      </c>
      <c r="D735" s="468" t="s">
        <v>875</v>
      </c>
      <c r="E735" s="468">
        <v>12</v>
      </c>
      <c r="F735" s="468">
        <v>12.35</v>
      </c>
    </row>
    <row r="736" spans="1:6">
      <c r="A736" s="468" t="s">
        <v>1468</v>
      </c>
      <c r="B736" s="468" t="s">
        <v>1469</v>
      </c>
      <c r="C736" s="468" t="s">
        <v>863</v>
      </c>
      <c r="D736" s="468" t="s">
        <v>875</v>
      </c>
      <c r="E736" s="468">
        <v>922</v>
      </c>
      <c r="F736" s="468">
        <v>51.99</v>
      </c>
    </row>
    <row r="737" spans="1:6">
      <c r="A737" s="468" t="s">
        <v>1468</v>
      </c>
      <c r="B737" s="468" t="s">
        <v>1469</v>
      </c>
      <c r="C737" s="468" t="s">
        <v>824</v>
      </c>
      <c r="D737" s="468" t="s">
        <v>875</v>
      </c>
      <c r="E737" s="468">
        <v>847152.1</v>
      </c>
      <c r="F737" s="468">
        <v>111318.35</v>
      </c>
    </row>
    <row r="738" spans="1:6">
      <c r="A738" s="468" t="s">
        <v>1468</v>
      </c>
      <c r="B738" s="468" t="s">
        <v>1469</v>
      </c>
      <c r="C738" s="468" t="s">
        <v>1159</v>
      </c>
      <c r="D738" s="468" t="s">
        <v>875</v>
      </c>
      <c r="E738" s="468">
        <v>96000</v>
      </c>
      <c r="F738" s="468">
        <v>8361.36</v>
      </c>
    </row>
    <row r="739" spans="1:6">
      <c r="A739" s="468" t="s">
        <v>1470</v>
      </c>
      <c r="B739" s="468" t="s">
        <v>1471</v>
      </c>
      <c r="C739" s="468" t="s">
        <v>863</v>
      </c>
      <c r="D739" s="468" t="s">
        <v>875</v>
      </c>
      <c r="E739" s="468">
        <v>787</v>
      </c>
      <c r="F739" s="468">
        <v>171</v>
      </c>
    </row>
    <row r="740" spans="1:6">
      <c r="A740" s="468" t="s">
        <v>1470</v>
      </c>
      <c r="B740" s="468" t="s">
        <v>1471</v>
      </c>
      <c r="C740" s="468" t="s">
        <v>851</v>
      </c>
      <c r="D740" s="468" t="s">
        <v>875</v>
      </c>
      <c r="E740" s="468">
        <v>100</v>
      </c>
      <c r="F740" s="468">
        <v>80.260000000000005</v>
      </c>
    </row>
    <row r="741" spans="1:6">
      <c r="A741" s="468" t="s">
        <v>1470</v>
      </c>
      <c r="B741" s="468" t="s">
        <v>1471</v>
      </c>
      <c r="C741" s="468" t="s">
        <v>824</v>
      </c>
      <c r="D741" s="468" t="s">
        <v>875</v>
      </c>
      <c r="E741" s="468">
        <v>911159868.65999997</v>
      </c>
      <c r="F741" s="468">
        <v>101433.86</v>
      </c>
    </row>
    <row r="742" spans="1:6">
      <c r="A742" s="468" t="s">
        <v>1470</v>
      </c>
      <c r="B742" s="468" t="s">
        <v>1471</v>
      </c>
      <c r="C742" s="468" t="s">
        <v>980</v>
      </c>
      <c r="D742" s="468" t="s">
        <v>875</v>
      </c>
      <c r="E742" s="468">
        <v>31.200000000000003</v>
      </c>
      <c r="F742" s="468">
        <v>18.72</v>
      </c>
    </row>
    <row r="743" spans="1:6">
      <c r="A743" s="468" t="s">
        <v>1470</v>
      </c>
      <c r="B743" s="468" t="s">
        <v>1471</v>
      </c>
      <c r="C743" s="468" t="s">
        <v>1219</v>
      </c>
      <c r="D743" s="468" t="s">
        <v>875</v>
      </c>
      <c r="E743" s="468">
        <v>40.4</v>
      </c>
      <c r="F743" s="468">
        <v>7.9</v>
      </c>
    </row>
    <row r="744" spans="1:6">
      <c r="A744" s="468" t="s">
        <v>1472</v>
      </c>
      <c r="B744" s="468" t="s">
        <v>1473</v>
      </c>
      <c r="C744" s="468" t="s">
        <v>824</v>
      </c>
      <c r="D744" s="468" t="s">
        <v>875</v>
      </c>
      <c r="E744" s="468">
        <v>1517334.9</v>
      </c>
      <c r="F744" s="468">
        <v>100735.07</v>
      </c>
    </row>
    <row r="745" spans="1:6">
      <c r="A745" s="468" t="s">
        <v>1474</v>
      </c>
      <c r="B745" s="468" t="s">
        <v>1475</v>
      </c>
      <c r="C745" s="468" t="s">
        <v>969</v>
      </c>
      <c r="D745" s="468" t="s">
        <v>875</v>
      </c>
      <c r="E745" s="468">
        <v>3360</v>
      </c>
      <c r="F745" s="468">
        <v>438.93</v>
      </c>
    </row>
    <row r="746" spans="1:6">
      <c r="A746" s="468" t="s">
        <v>1474</v>
      </c>
      <c r="B746" s="468" t="s">
        <v>1475</v>
      </c>
      <c r="C746" s="468" t="s">
        <v>863</v>
      </c>
      <c r="D746" s="468" t="s">
        <v>875</v>
      </c>
      <c r="E746" s="468">
        <v>4218.8</v>
      </c>
      <c r="F746" s="468">
        <v>697.9</v>
      </c>
    </row>
    <row r="747" spans="1:6">
      <c r="A747" s="468" t="s">
        <v>1474</v>
      </c>
      <c r="B747" s="468" t="s">
        <v>1475</v>
      </c>
      <c r="C747" s="468" t="s">
        <v>824</v>
      </c>
      <c r="D747" s="468" t="s">
        <v>875</v>
      </c>
      <c r="E747" s="468">
        <v>878130.52</v>
      </c>
      <c r="F747" s="468">
        <v>154632.14000000001</v>
      </c>
    </row>
    <row r="748" spans="1:6">
      <c r="A748" s="468" t="s">
        <v>1474</v>
      </c>
      <c r="B748" s="468" t="s">
        <v>1475</v>
      </c>
      <c r="C748" s="468" t="s">
        <v>980</v>
      </c>
      <c r="D748" s="468" t="s">
        <v>875</v>
      </c>
      <c r="E748" s="468">
        <v>630</v>
      </c>
      <c r="F748" s="468">
        <v>112.01</v>
      </c>
    </row>
    <row r="749" spans="1:6">
      <c r="A749" s="468" t="s">
        <v>1474</v>
      </c>
      <c r="B749" s="468" t="s">
        <v>1475</v>
      </c>
      <c r="C749" s="468" t="s">
        <v>866</v>
      </c>
      <c r="D749" s="468" t="s">
        <v>875</v>
      </c>
      <c r="E749" s="468">
        <v>276240</v>
      </c>
      <c r="F749" s="468">
        <v>22173.58</v>
      </c>
    </row>
    <row r="750" spans="1:6">
      <c r="A750" s="468" t="s">
        <v>1474</v>
      </c>
      <c r="B750" s="468" t="s">
        <v>1475</v>
      </c>
      <c r="C750" s="468" t="s">
        <v>854</v>
      </c>
      <c r="D750" s="468" t="s">
        <v>875</v>
      </c>
      <c r="E750" s="468">
        <v>13.5</v>
      </c>
      <c r="F750" s="468">
        <v>12.6</v>
      </c>
    </row>
    <row r="751" spans="1:6">
      <c r="A751" s="468" t="s">
        <v>1476</v>
      </c>
      <c r="B751" s="468" t="s">
        <v>1477</v>
      </c>
      <c r="C751" s="468" t="s">
        <v>824</v>
      </c>
      <c r="D751" s="468" t="s">
        <v>875</v>
      </c>
      <c r="E751" s="468">
        <v>157645</v>
      </c>
      <c r="F751" s="468">
        <v>4022.76</v>
      </c>
    </row>
    <row r="752" spans="1:6">
      <c r="A752" s="468" t="s">
        <v>1476</v>
      </c>
      <c r="B752" s="468" t="s">
        <v>1477</v>
      </c>
      <c r="C752" s="468" t="s">
        <v>1478</v>
      </c>
      <c r="D752" s="468" t="s">
        <v>875</v>
      </c>
      <c r="E752" s="468">
        <v>180.8</v>
      </c>
      <c r="F752" s="468">
        <v>37.44</v>
      </c>
    </row>
    <row r="753" spans="1:6">
      <c r="A753" s="468" t="s">
        <v>1479</v>
      </c>
      <c r="B753" s="468" t="s">
        <v>1480</v>
      </c>
      <c r="C753" s="468" t="s">
        <v>824</v>
      </c>
      <c r="D753" s="468" t="s">
        <v>875</v>
      </c>
      <c r="E753" s="468">
        <v>22997498</v>
      </c>
      <c r="F753" s="468">
        <v>612567.55000000005</v>
      </c>
    </row>
    <row r="754" spans="1:6">
      <c r="A754" s="468" t="s">
        <v>1481</v>
      </c>
      <c r="B754" s="468" t="s">
        <v>1482</v>
      </c>
      <c r="C754" s="468" t="s">
        <v>863</v>
      </c>
      <c r="D754" s="468" t="s">
        <v>875</v>
      </c>
      <c r="E754" s="468">
        <v>2997</v>
      </c>
      <c r="F754" s="468">
        <v>137.83000000000001</v>
      </c>
    </row>
    <row r="755" spans="1:6">
      <c r="A755" s="468" t="s">
        <v>1481</v>
      </c>
      <c r="B755" s="468" t="s">
        <v>1482</v>
      </c>
      <c r="C755" s="468" t="s">
        <v>824</v>
      </c>
      <c r="D755" s="468" t="s">
        <v>875</v>
      </c>
      <c r="E755" s="468">
        <v>120</v>
      </c>
      <c r="F755" s="468">
        <v>4.3100000000000005</v>
      </c>
    </row>
    <row r="756" spans="1:6">
      <c r="A756" s="468" t="s">
        <v>1481</v>
      </c>
      <c r="B756" s="468" t="s">
        <v>1482</v>
      </c>
      <c r="C756" s="468" t="s">
        <v>855</v>
      </c>
      <c r="D756" s="468" t="s">
        <v>875</v>
      </c>
      <c r="E756" s="468">
        <v>350</v>
      </c>
      <c r="F756" s="468">
        <v>73.7</v>
      </c>
    </row>
    <row r="757" spans="1:6">
      <c r="A757" s="468" t="s">
        <v>1483</v>
      </c>
      <c r="B757" s="468" t="s">
        <v>1484</v>
      </c>
      <c r="C757" s="468" t="s">
        <v>824</v>
      </c>
      <c r="D757" s="468" t="s">
        <v>875</v>
      </c>
      <c r="E757" s="468">
        <v>3666310</v>
      </c>
      <c r="F757" s="468">
        <v>101422.11</v>
      </c>
    </row>
    <row r="758" spans="1:6">
      <c r="A758" s="468" t="s">
        <v>1485</v>
      </c>
      <c r="B758" s="468" t="s">
        <v>1486</v>
      </c>
      <c r="C758" s="468" t="s">
        <v>824</v>
      </c>
      <c r="D758" s="468" t="s">
        <v>875</v>
      </c>
      <c r="E758" s="468">
        <v>77416958</v>
      </c>
      <c r="F758" s="468">
        <v>2105958.6100000003</v>
      </c>
    </row>
    <row r="759" spans="1:6">
      <c r="A759" s="468" t="s">
        <v>1487</v>
      </c>
      <c r="B759" s="468" t="s">
        <v>1488</v>
      </c>
      <c r="C759" s="468" t="s">
        <v>851</v>
      </c>
      <c r="D759" s="468" t="s">
        <v>875</v>
      </c>
      <c r="E759" s="468">
        <v>2000</v>
      </c>
      <c r="F759" s="468">
        <v>122.71000000000001</v>
      </c>
    </row>
    <row r="760" spans="1:6">
      <c r="A760" s="468" t="s">
        <v>1489</v>
      </c>
      <c r="B760" s="468" t="s">
        <v>1490</v>
      </c>
      <c r="C760" s="468" t="s">
        <v>863</v>
      </c>
      <c r="D760" s="468" t="s">
        <v>875</v>
      </c>
      <c r="E760" s="468">
        <v>600</v>
      </c>
      <c r="F760" s="468">
        <v>1.36</v>
      </c>
    </row>
    <row r="761" spans="1:6">
      <c r="A761" s="468" t="s">
        <v>1491</v>
      </c>
      <c r="B761" s="468" t="s">
        <v>1492</v>
      </c>
      <c r="C761" s="468" t="s">
        <v>824</v>
      </c>
      <c r="D761" s="468" t="s">
        <v>875</v>
      </c>
      <c r="E761" s="468">
        <v>1530</v>
      </c>
      <c r="F761" s="468">
        <v>73.19</v>
      </c>
    </row>
    <row r="762" spans="1:6">
      <c r="A762" s="468" t="s">
        <v>1493</v>
      </c>
      <c r="B762" s="468" t="s">
        <v>1494</v>
      </c>
      <c r="C762" s="468" t="s">
        <v>863</v>
      </c>
      <c r="D762" s="468" t="s">
        <v>875</v>
      </c>
      <c r="E762" s="468">
        <v>4</v>
      </c>
      <c r="F762" s="468">
        <v>6.59</v>
      </c>
    </row>
    <row r="763" spans="1:6">
      <c r="A763" s="468" t="s">
        <v>1493</v>
      </c>
      <c r="B763" s="468" t="s">
        <v>1494</v>
      </c>
      <c r="C763" s="468" t="s">
        <v>824</v>
      </c>
      <c r="D763" s="468" t="s">
        <v>875</v>
      </c>
      <c r="E763" s="468">
        <v>235045</v>
      </c>
      <c r="F763" s="468">
        <v>7481.880000000001</v>
      </c>
    </row>
    <row r="764" spans="1:6">
      <c r="A764" s="468" t="s">
        <v>1493</v>
      </c>
      <c r="B764" s="468" t="s">
        <v>1494</v>
      </c>
      <c r="C764" s="468" t="s">
        <v>980</v>
      </c>
      <c r="D764" s="468" t="s">
        <v>875</v>
      </c>
      <c r="E764" s="468">
        <v>303</v>
      </c>
      <c r="F764" s="468">
        <v>26.06</v>
      </c>
    </row>
    <row r="765" spans="1:6">
      <c r="A765" s="468" t="s">
        <v>1495</v>
      </c>
      <c r="B765" s="468" t="s">
        <v>1496</v>
      </c>
      <c r="C765" s="468" t="s">
        <v>824</v>
      </c>
      <c r="D765" s="468" t="s">
        <v>875</v>
      </c>
      <c r="E765" s="468">
        <v>3552</v>
      </c>
      <c r="F765" s="468">
        <v>1073.96</v>
      </c>
    </row>
    <row r="766" spans="1:6">
      <c r="A766" s="468" t="s">
        <v>1497</v>
      </c>
      <c r="B766" s="468" t="s">
        <v>1498</v>
      </c>
      <c r="C766" s="468" t="s">
        <v>1215</v>
      </c>
      <c r="D766" s="468" t="s">
        <v>875</v>
      </c>
      <c r="E766" s="468">
        <v>712030</v>
      </c>
      <c r="F766" s="468">
        <v>43104.71</v>
      </c>
    </row>
    <row r="767" spans="1:6">
      <c r="A767" s="468" t="s">
        <v>1497</v>
      </c>
      <c r="B767" s="468" t="s">
        <v>1498</v>
      </c>
      <c r="C767" s="468" t="s">
        <v>1023</v>
      </c>
      <c r="D767" s="468" t="s">
        <v>875</v>
      </c>
      <c r="E767" s="468">
        <v>100000</v>
      </c>
      <c r="F767" s="468">
        <v>6038.9000000000005</v>
      </c>
    </row>
    <row r="768" spans="1:6">
      <c r="A768" s="468" t="s">
        <v>1497</v>
      </c>
      <c r="B768" s="468" t="s">
        <v>1498</v>
      </c>
      <c r="C768" s="468" t="s">
        <v>824</v>
      </c>
      <c r="D768" s="468" t="s">
        <v>875</v>
      </c>
      <c r="E768" s="468">
        <v>1146591</v>
      </c>
      <c r="F768" s="468">
        <v>238860.07</v>
      </c>
    </row>
    <row r="769" spans="1:6">
      <c r="A769" s="468" t="s">
        <v>1497</v>
      </c>
      <c r="B769" s="468" t="s">
        <v>1498</v>
      </c>
      <c r="C769" s="468" t="s">
        <v>1455</v>
      </c>
      <c r="D769" s="468" t="s">
        <v>875</v>
      </c>
      <c r="E769" s="468">
        <v>55</v>
      </c>
      <c r="F769" s="468">
        <v>18.2</v>
      </c>
    </row>
    <row r="770" spans="1:6">
      <c r="A770" s="468" t="s">
        <v>1499</v>
      </c>
      <c r="B770" s="468" t="s">
        <v>1500</v>
      </c>
      <c r="C770" s="468" t="s">
        <v>1215</v>
      </c>
      <c r="D770" s="468" t="s">
        <v>875</v>
      </c>
      <c r="E770" s="468">
        <v>5347080</v>
      </c>
      <c r="F770" s="468">
        <v>316048.03999999998</v>
      </c>
    </row>
    <row r="771" spans="1:6">
      <c r="A771" s="468" t="s">
        <v>1499</v>
      </c>
      <c r="B771" s="468" t="s">
        <v>1500</v>
      </c>
      <c r="C771" s="468" t="s">
        <v>1023</v>
      </c>
      <c r="D771" s="468" t="s">
        <v>875</v>
      </c>
      <c r="E771" s="468">
        <v>402420</v>
      </c>
      <c r="F771" s="468">
        <v>23671.95</v>
      </c>
    </row>
    <row r="772" spans="1:6">
      <c r="A772" s="468" t="s">
        <v>1499</v>
      </c>
      <c r="B772" s="468" t="s">
        <v>1500</v>
      </c>
      <c r="C772" s="468" t="s">
        <v>863</v>
      </c>
      <c r="D772" s="468" t="s">
        <v>875</v>
      </c>
      <c r="E772" s="468">
        <v>1</v>
      </c>
      <c r="F772" s="468">
        <v>1.61</v>
      </c>
    </row>
    <row r="773" spans="1:6">
      <c r="A773" s="468" t="s">
        <v>1499</v>
      </c>
      <c r="B773" s="468" t="s">
        <v>1500</v>
      </c>
      <c r="C773" s="468" t="s">
        <v>824</v>
      </c>
      <c r="D773" s="468" t="s">
        <v>875</v>
      </c>
      <c r="E773" s="468">
        <v>459077187</v>
      </c>
      <c r="F773" s="468">
        <v>11278902.199999997</v>
      </c>
    </row>
    <row r="774" spans="1:6">
      <c r="A774" s="468" t="s">
        <v>1499</v>
      </c>
      <c r="B774" s="468" t="s">
        <v>1500</v>
      </c>
      <c r="C774" s="468" t="s">
        <v>856</v>
      </c>
      <c r="D774" s="468" t="s">
        <v>875</v>
      </c>
      <c r="E774" s="468">
        <v>62352</v>
      </c>
      <c r="F774" s="468">
        <v>4332.78</v>
      </c>
    </row>
    <row r="775" spans="1:6">
      <c r="A775" s="468" t="s">
        <v>1501</v>
      </c>
      <c r="B775" s="468" t="s">
        <v>1502</v>
      </c>
      <c r="C775" s="468" t="s">
        <v>863</v>
      </c>
      <c r="D775" s="468" t="s">
        <v>875</v>
      </c>
      <c r="E775" s="468">
        <v>131850</v>
      </c>
      <c r="F775" s="468">
        <v>62757.750000000007</v>
      </c>
    </row>
    <row r="776" spans="1:6">
      <c r="A776" s="468" t="s">
        <v>1501</v>
      </c>
      <c r="B776" s="468" t="s">
        <v>1502</v>
      </c>
      <c r="C776" s="468" t="s">
        <v>824</v>
      </c>
      <c r="D776" s="468" t="s">
        <v>875</v>
      </c>
      <c r="E776" s="468">
        <v>209519094</v>
      </c>
      <c r="F776" s="468">
        <v>5763931.79</v>
      </c>
    </row>
    <row r="777" spans="1:6">
      <c r="A777" s="468" t="s">
        <v>1501</v>
      </c>
      <c r="B777" s="468" t="s">
        <v>1502</v>
      </c>
      <c r="C777" s="468" t="s">
        <v>1503</v>
      </c>
      <c r="D777" s="468" t="s">
        <v>875</v>
      </c>
      <c r="E777" s="468">
        <v>9.34</v>
      </c>
      <c r="F777" s="468">
        <v>3.14</v>
      </c>
    </row>
    <row r="778" spans="1:6">
      <c r="A778" s="468" t="s">
        <v>1504</v>
      </c>
      <c r="B778" s="468" t="s">
        <v>1505</v>
      </c>
      <c r="C778" s="468" t="s">
        <v>863</v>
      </c>
      <c r="D778" s="468" t="s">
        <v>875</v>
      </c>
      <c r="E778" s="468">
        <v>14379</v>
      </c>
      <c r="F778" s="468">
        <v>608.04</v>
      </c>
    </row>
    <row r="779" spans="1:6">
      <c r="A779" s="468" t="s">
        <v>1504</v>
      </c>
      <c r="B779" s="468" t="s">
        <v>1505</v>
      </c>
      <c r="C779" s="468" t="s">
        <v>824</v>
      </c>
      <c r="D779" s="468" t="s">
        <v>875</v>
      </c>
      <c r="E779" s="468">
        <v>327550</v>
      </c>
      <c r="F779" s="468">
        <v>23909.41</v>
      </c>
    </row>
    <row r="780" spans="1:6">
      <c r="A780" s="468" t="s">
        <v>1504</v>
      </c>
      <c r="B780" s="468" t="s">
        <v>1505</v>
      </c>
      <c r="C780" s="468" t="s">
        <v>854</v>
      </c>
      <c r="D780" s="468" t="s">
        <v>875</v>
      </c>
      <c r="E780" s="468">
        <v>9080</v>
      </c>
      <c r="F780" s="468">
        <v>1129.9000000000001</v>
      </c>
    </row>
    <row r="781" spans="1:6">
      <c r="A781" s="468" t="s">
        <v>1504</v>
      </c>
      <c r="B781" s="468" t="s">
        <v>1505</v>
      </c>
      <c r="C781" s="468" t="s">
        <v>856</v>
      </c>
      <c r="D781" s="468" t="s">
        <v>875</v>
      </c>
      <c r="E781" s="468">
        <v>0.5</v>
      </c>
      <c r="F781" s="468">
        <v>1.21</v>
      </c>
    </row>
    <row r="782" spans="1:6">
      <c r="A782" s="468" t="s">
        <v>1506</v>
      </c>
      <c r="B782" s="468" t="s">
        <v>1507</v>
      </c>
      <c r="C782" s="468" t="s">
        <v>863</v>
      </c>
      <c r="D782" s="468" t="s">
        <v>875</v>
      </c>
      <c r="E782" s="468">
        <v>1745</v>
      </c>
      <c r="F782" s="468">
        <v>187.39000000000001</v>
      </c>
    </row>
    <row r="783" spans="1:6">
      <c r="A783" s="468" t="s">
        <v>1506</v>
      </c>
      <c r="B783" s="468" t="s">
        <v>1507</v>
      </c>
      <c r="C783" s="468" t="s">
        <v>824</v>
      </c>
      <c r="D783" s="468" t="s">
        <v>875</v>
      </c>
      <c r="E783" s="468">
        <v>492484027.35000002</v>
      </c>
      <c r="F783" s="468">
        <v>22474088.279999997</v>
      </c>
    </row>
    <row r="784" spans="1:6">
      <c r="A784" s="468" t="s">
        <v>1506</v>
      </c>
      <c r="B784" s="468" t="s">
        <v>1507</v>
      </c>
      <c r="C784" s="468" t="s">
        <v>882</v>
      </c>
      <c r="D784" s="468" t="s">
        <v>875</v>
      </c>
      <c r="E784" s="468">
        <v>720</v>
      </c>
      <c r="F784" s="468">
        <v>78.650000000000006</v>
      </c>
    </row>
    <row r="785" spans="1:6">
      <c r="A785" s="468" t="s">
        <v>1506</v>
      </c>
      <c r="B785" s="468" t="s">
        <v>1507</v>
      </c>
      <c r="C785" s="468" t="s">
        <v>1391</v>
      </c>
      <c r="D785" s="468" t="s">
        <v>875</v>
      </c>
      <c r="E785" s="468">
        <v>5174040</v>
      </c>
      <c r="F785" s="468">
        <v>300837.95</v>
      </c>
    </row>
    <row r="786" spans="1:6">
      <c r="A786" s="468" t="s">
        <v>1506</v>
      </c>
      <c r="B786" s="468" t="s">
        <v>1507</v>
      </c>
      <c r="C786" s="468" t="s">
        <v>883</v>
      </c>
      <c r="D786" s="468" t="s">
        <v>875</v>
      </c>
      <c r="E786" s="468">
        <v>300</v>
      </c>
      <c r="F786" s="468">
        <v>67.2</v>
      </c>
    </row>
    <row r="787" spans="1:6">
      <c r="A787" s="468" t="s">
        <v>1506</v>
      </c>
      <c r="B787" s="468" t="s">
        <v>1507</v>
      </c>
      <c r="C787" s="468" t="s">
        <v>854</v>
      </c>
      <c r="D787" s="468" t="s">
        <v>875</v>
      </c>
      <c r="E787" s="468">
        <v>5700</v>
      </c>
      <c r="F787" s="468">
        <v>1063.4100000000001</v>
      </c>
    </row>
    <row r="788" spans="1:6">
      <c r="A788" s="468" t="s">
        <v>1508</v>
      </c>
      <c r="B788" s="468" t="s">
        <v>1509</v>
      </c>
      <c r="C788" s="468" t="s">
        <v>863</v>
      </c>
      <c r="D788" s="468" t="s">
        <v>875</v>
      </c>
      <c r="E788" s="468">
        <v>1230</v>
      </c>
      <c r="F788" s="468">
        <v>48.44</v>
      </c>
    </row>
    <row r="789" spans="1:6">
      <c r="A789" s="468" t="s">
        <v>1508</v>
      </c>
      <c r="B789" s="468" t="s">
        <v>1509</v>
      </c>
      <c r="C789" s="468" t="s">
        <v>824</v>
      </c>
      <c r="D789" s="468" t="s">
        <v>875</v>
      </c>
      <c r="E789" s="468">
        <v>29789445</v>
      </c>
      <c r="F789" s="468">
        <v>734949.39999999991</v>
      </c>
    </row>
    <row r="790" spans="1:6">
      <c r="A790" s="468" t="s">
        <v>1510</v>
      </c>
      <c r="B790" s="468" t="s">
        <v>1511</v>
      </c>
      <c r="C790" s="468" t="s">
        <v>824</v>
      </c>
      <c r="D790" s="468" t="s">
        <v>875</v>
      </c>
      <c r="E790" s="468">
        <v>2515</v>
      </c>
      <c r="F790" s="468">
        <v>58.42</v>
      </c>
    </row>
    <row r="791" spans="1:6">
      <c r="A791" s="468" t="s">
        <v>1512</v>
      </c>
      <c r="B791" s="468" t="s">
        <v>1513</v>
      </c>
      <c r="C791" s="468" t="s">
        <v>863</v>
      </c>
      <c r="D791" s="468" t="s">
        <v>875</v>
      </c>
      <c r="E791" s="468">
        <v>410000</v>
      </c>
      <c r="F791" s="468">
        <v>26019.79</v>
      </c>
    </row>
    <row r="792" spans="1:6">
      <c r="A792" s="468" t="s">
        <v>1512</v>
      </c>
      <c r="B792" s="468" t="s">
        <v>1513</v>
      </c>
      <c r="C792" s="468" t="s">
        <v>824</v>
      </c>
      <c r="D792" s="468" t="s">
        <v>875</v>
      </c>
      <c r="E792" s="468">
        <v>147955</v>
      </c>
      <c r="F792" s="468">
        <v>5636.17</v>
      </c>
    </row>
    <row r="793" spans="1:6">
      <c r="A793" s="468" t="s">
        <v>1514</v>
      </c>
      <c r="B793" s="468" t="s">
        <v>1515</v>
      </c>
      <c r="C793" s="468" t="s">
        <v>824</v>
      </c>
      <c r="D793" s="468" t="s">
        <v>875</v>
      </c>
      <c r="E793" s="468">
        <v>1314497</v>
      </c>
      <c r="F793" s="468">
        <v>38436.44</v>
      </c>
    </row>
    <row r="794" spans="1:6">
      <c r="A794" s="468" t="s">
        <v>1516</v>
      </c>
      <c r="B794" s="468" t="s">
        <v>1517</v>
      </c>
      <c r="C794" s="468" t="s">
        <v>863</v>
      </c>
      <c r="D794" s="468" t="s">
        <v>875</v>
      </c>
      <c r="E794" s="468">
        <v>50</v>
      </c>
      <c r="F794" s="468">
        <v>3.21</v>
      </c>
    </row>
    <row r="795" spans="1:6">
      <c r="A795" s="468" t="s">
        <v>1516</v>
      </c>
      <c r="B795" s="468" t="s">
        <v>1517</v>
      </c>
      <c r="C795" s="468" t="s">
        <v>824</v>
      </c>
      <c r="D795" s="468" t="s">
        <v>875</v>
      </c>
      <c r="E795" s="468">
        <v>12820014</v>
      </c>
      <c r="F795" s="468">
        <v>340898.27</v>
      </c>
    </row>
    <row r="796" spans="1:6">
      <c r="A796" s="468" t="s">
        <v>1518</v>
      </c>
      <c r="B796" s="468" t="s">
        <v>1519</v>
      </c>
      <c r="C796" s="468" t="s">
        <v>824</v>
      </c>
      <c r="D796" s="468" t="s">
        <v>875</v>
      </c>
      <c r="E796" s="468">
        <v>548</v>
      </c>
      <c r="F796" s="468">
        <v>101.55</v>
      </c>
    </row>
    <row r="797" spans="1:6">
      <c r="A797" s="468" t="s">
        <v>1520</v>
      </c>
      <c r="B797" s="468" t="s">
        <v>1521</v>
      </c>
      <c r="C797" s="468" t="s">
        <v>863</v>
      </c>
      <c r="D797" s="468" t="s">
        <v>875</v>
      </c>
      <c r="E797" s="468">
        <v>4900</v>
      </c>
      <c r="F797" s="468">
        <v>114.78</v>
      </c>
    </row>
    <row r="798" spans="1:6">
      <c r="A798" s="468" t="s">
        <v>1522</v>
      </c>
      <c r="B798" s="468" t="s">
        <v>1523</v>
      </c>
      <c r="C798" s="468" t="s">
        <v>824</v>
      </c>
      <c r="D798" s="468" t="s">
        <v>875</v>
      </c>
      <c r="E798" s="468">
        <v>1626.5</v>
      </c>
      <c r="F798" s="468">
        <v>570.37</v>
      </c>
    </row>
    <row r="799" spans="1:6">
      <c r="A799" s="468" t="s">
        <v>1522</v>
      </c>
      <c r="B799" s="468" t="s">
        <v>1523</v>
      </c>
      <c r="C799" s="468" t="s">
        <v>855</v>
      </c>
      <c r="D799" s="468" t="s">
        <v>875</v>
      </c>
      <c r="E799" s="468">
        <v>298</v>
      </c>
      <c r="F799" s="468">
        <v>1049.96</v>
      </c>
    </row>
    <row r="800" spans="1:6">
      <c r="A800" s="468" t="s">
        <v>1522</v>
      </c>
      <c r="B800" s="468" t="s">
        <v>1523</v>
      </c>
      <c r="C800" s="468" t="s">
        <v>856</v>
      </c>
      <c r="D800" s="468" t="s">
        <v>875</v>
      </c>
      <c r="E800" s="468">
        <v>1</v>
      </c>
      <c r="F800" s="468">
        <v>1.8800000000000001</v>
      </c>
    </row>
    <row r="801" spans="1:6">
      <c r="A801" s="468" t="s">
        <v>1524</v>
      </c>
      <c r="B801" s="468" t="s">
        <v>1525</v>
      </c>
      <c r="C801" s="468" t="s">
        <v>863</v>
      </c>
      <c r="D801" s="468" t="s">
        <v>875</v>
      </c>
      <c r="E801" s="468">
        <v>1601</v>
      </c>
      <c r="F801" s="468">
        <v>53.660000000000004</v>
      </c>
    </row>
    <row r="802" spans="1:6">
      <c r="A802" s="468" t="s">
        <v>1524</v>
      </c>
      <c r="B802" s="468" t="s">
        <v>1525</v>
      </c>
      <c r="C802" s="468" t="s">
        <v>851</v>
      </c>
      <c r="D802" s="468" t="s">
        <v>875</v>
      </c>
      <c r="E802" s="468">
        <v>4000</v>
      </c>
      <c r="F802" s="468">
        <v>268.10000000000002</v>
      </c>
    </row>
    <row r="803" spans="1:6">
      <c r="A803" s="468" t="s">
        <v>1524</v>
      </c>
      <c r="B803" s="468" t="s">
        <v>1525</v>
      </c>
      <c r="C803" s="468" t="s">
        <v>824</v>
      </c>
      <c r="D803" s="468" t="s">
        <v>875</v>
      </c>
      <c r="E803" s="468">
        <v>608178.19999999995</v>
      </c>
      <c r="F803" s="468">
        <v>20938.580000000005</v>
      </c>
    </row>
    <row r="804" spans="1:6">
      <c r="A804" s="468" t="s">
        <v>1524</v>
      </c>
      <c r="B804" s="468" t="s">
        <v>1525</v>
      </c>
      <c r="C804" s="468" t="s">
        <v>854</v>
      </c>
      <c r="D804" s="468" t="s">
        <v>875</v>
      </c>
      <c r="E804" s="468">
        <v>30</v>
      </c>
      <c r="F804" s="468">
        <v>29.12</v>
      </c>
    </row>
    <row r="805" spans="1:6">
      <c r="A805" s="468" t="s">
        <v>1526</v>
      </c>
      <c r="B805" s="468" t="s">
        <v>1527</v>
      </c>
      <c r="C805" s="468" t="s">
        <v>824</v>
      </c>
      <c r="D805" s="468" t="s">
        <v>875</v>
      </c>
      <c r="E805" s="468">
        <v>196990</v>
      </c>
      <c r="F805" s="468">
        <v>9065.57</v>
      </c>
    </row>
    <row r="806" spans="1:6">
      <c r="A806" s="468" t="s">
        <v>1528</v>
      </c>
      <c r="B806" s="468" t="s">
        <v>1529</v>
      </c>
      <c r="C806" s="468" t="s">
        <v>863</v>
      </c>
      <c r="D806" s="468" t="s">
        <v>875</v>
      </c>
      <c r="E806" s="468">
        <v>170</v>
      </c>
      <c r="F806" s="468">
        <v>44.5</v>
      </c>
    </row>
    <row r="807" spans="1:6">
      <c r="A807" s="468" t="s">
        <v>1528</v>
      </c>
      <c r="B807" s="468" t="s">
        <v>1529</v>
      </c>
      <c r="C807" s="468" t="s">
        <v>851</v>
      </c>
      <c r="D807" s="468" t="s">
        <v>875</v>
      </c>
      <c r="E807" s="468">
        <v>2000</v>
      </c>
      <c r="F807" s="468">
        <v>113.37</v>
      </c>
    </row>
    <row r="808" spans="1:6">
      <c r="A808" s="468" t="s">
        <v>1528</v>
      </c>
      <c r="B808" s="468" t="s">
        <v>1529</v>
      </c>
      <c r="C808" s="468" t="s">
        <v>824</v>
      </c>
      <c r="D808" s="468" t="s">
        <v>875</v>
      </c>
      <c r="E808" s="468">
        <v>43910</v>
      </c>
      <c r="F808" s="468">
        <v>2397.86</v>
      </c>
    </row>
    <row r="809" spans="1:6">
      <c r="A809" s="468" t="s">
        <v>1528</v>
      </c>
      <c r="B809" s="468" t="s">
        <v>1529</v>
      </c>
      <c r="C809" s="468" t="s">
        <v>980</v>
      </c>
      <c r="D809" s="468" t="s">
        <v>875</v>
      </c>
      <c r="E809" s="468">
        <v>100</v>
      </c>
      <c r="F809" s="468">
        <v>5.01</v>
      </c>
    </row>
    <row r="810" spans="1:6">
      <c r="A810" s="468" t="s">
        <v>1528</v>
      </c>
      <c r="B810" s="468" t="s">
        <v>1529</v>
      </c>
      <c r="C810" s="468" t="s">
        <v>883</v>
      </c>
      <c r="D810" s="468" t="s">
        <v>875</v>
      </c>
      <c r="E810" s="468">
        <v>750</v>
      </c>
      <c r="F810" s="468">
        <v>24.66</v>
      </c>
    </row>
    <row r="811" spans="1:6">
      <c r="A811" s="468" t="s">
        <v>1530</v>
      </c>
      <c r="B811" s="468" t="s">
        <v>1531</v>
      </c>
      <c r="C811" s="468" t="s">
        <v>863</v>
      </c>
      <c r="D811" s="468" t="s">
        <v>875</v>
      </c>
      <c r="E811" s="468">
        <v>50529.599999999999</v>
      </c>
      <c r="F811" s="468">
        <v>3040.91</v>
      </c>
    </row>
    <row r="812" spans="1:6">
      <c r="A812" s="468" t="s">
        <v>1530</v>
      </c>
      <c r="B812" s="468" t="s">
        <v>1531</v>
      </c>
      <c r="C812" s="468" t="s">
        <v>824</v>
      </c>
      <c r="D812" s="468" t="s">
        <v>875</v>
      </c>
      <c r="E812" s="468">
        <v>122535</v>
      </c>
      <c r="F812" s="468">
        <v>4520.7300000000005</v>
      </c>
    </row>
    <row r="813" spans="1:6">
      <c r="A813" s="468" t="s">
        <v>1532</v>
      </c>
      <c r="B813" s="468" t="s">
        <v>1533</v>
      </c>
      <c r="C813" s="468" t="s">
        <v>863</v>
      </c>
      <c r="D813" s="468" t="s">
        <v>875</v>
      </c>
      <c r="E813" s="468">
        <v>60</v>
      </c>
      <c r="F813" s="468">
        <v>4.08</v>
      </c>
    </row>
    <row r="814" spans="1:6">
      <c r="A814" s="468" t="s">
        <v>1532</v>
      </c>
      <c r="B814" s="468" t="s">
        <v>1533</v>
      </c>
      <c r="C814" s="468" t="s">
        <v>824</v>
      </c>
      <c r="D814" s="468" t="s">
        <v>875</v>
      </c>
      <c r="E814" s="468">
        <v>998875</v>
      </c>
      <c r="F814" s="468">
        <v>35338.69</v>
      </c>
    </row>
    <row r="815" spans="1:6">
      <c r="A815" s="468" t="s">
        <v>1534</v>
      </c>
      <c r="B815" s="468" t="s">
        <v>1535</v>
      </c>
      <c r="C815" s="468" t="s">
        <v>863</v>
      </c>
      <c r="D815" s="468" t="s">
        <v>875</v>
      </c>
      <c r="E815" s="468">
        <v>34044</v>
      </c>
      <c r="F815" s="468">
        <v>1199.01</v>
      </c>
    </row>
    <row r="816" spans="1:6">
      <c r="A816" s="468" t="s">
        <v>1534</v>
      </c>
      <c r="B816" s="468" t="s">
        <v>1535</v>
      </c>
      <c r="C816" s="468" t="s">
        <v>824</v>
      </c>
      <c r="D816" s="468" t="s">
        <v>875</v>
      </c>
      <c r="E816" s="468">
        <v>63799</v>
      </c>
      <c r="F816" s="468">
        <v>3243.4199999999996</v>
      </c>
    </row>
    <row r="817" spans="1:6">
      <c r="A817" s="468" t="s">
        <v>1536</v>
      </c>
      <c r="B817" s="468" t="s">
        <v>1537</v>
      </c>
      <c r="C817" s="468" t="s">
        <v>863</v>
      </c>
      <c r="D817" s="468" t="s">
        <v>875</v>
      </c>
      <c r="E817" s="468">
        <v>1064</v>
      </c>
      <c r="F817" s="468">
        <v>51.21</v>
      </c>
    </row>
    <row r="818" spans="1:6">
      <c r="A818" s="468" t="s">
        <v>1536</v>
      </c>
      <c r="B818" s="468" t="s">
        <v>1537</v>
      </c>
      <c r="C818" s="468" t="s">
        <v>824</v>
      </c>
      <c r="D818" s="468" t="s">
        <v>875</v>
      </c>
      <c r="E818" s="468">
        <v>100480</v>
      </c>
      <c r="F818" s="468">
        <v>5784.34</v>
      </c>
    </row>
    <row r="819" spans="1:6">
      <c r="A819" s="468" t="s">
        <v>1538</v>
      </c>
      <c r="B819" s="468" t="s">
        <v>1539</v>
      </c>
      <c r="C819" s="468" t="s">
        <v>824</v>
      </c>
      <c r="D819" s="468" t="s">
        <v>875</v>
      </c>
      <c r="E819" s="468">
        <v>28288</v>
      </c>
      <c r="F819" s="468">
        <v>4217.43</v>
      </c>
    </row>
    <row r="820" spans="1:6">
      <c r="A820" s="468" t="s">
        <v>1540</v>
      </c>
      <c r="B820" s="468" t="s">
        <v>1541</v>
      </c>
      <c r="C820" s="468" t="s">
        <v>824</v>
      </c>
      <c r="D820" s="468" t="s">
        <v>875</v>
      </c>
      <c r="E820" s="468">
        <v>10410.56</v>
      </c>
      <c r="F820" s="468">
        <v>636.3900000000001</v>
      </c>
    </row>
    <row r="821" spans="1:6">
      <c r="A821" s="468" t="s">
        <v>1540</v>
      </c>
      <c r="B821" s="468" t="s">
        <v>1541</v>
      </c>
      <c r="C821" s="468" t="s">
        <v>856</v>
      </c>
      <c r="D821" s="468" t="s">
        <v>875</v>
      </c>
      <c r="E821" s="468">
        <v>3</v>
      </c>
      <c r="F821" s="468">
        <v>2.2000000000000002</v>
      </c>
    </row>
    <row r="822" spans="1:6">
      <c r="A822" s="468" t="s">
        <v>1542</v>
      </c>
      <c r="B822" s="468" t="s">
        <v>1543</v>
      </c>
      <c r="C822" s="468" t="s">
        <v>824</v>
      </c>
      <c r="D822" s="468" t="s">
        <v>875</v>
      </c>
      <c r="E822" s="468">
        <v>88500</v>
      </c>
      <c r="F822" s="468">
        <v>2976.4300000000003</v>
      </c>
    </row>
    <row r="823" spans="1:6">
      <c r="A823" s="468" t="s">
        <v>1544</v>
      </c>
      <c r="B823" s="468" t="s">
        <v>1545</v>
      </c>
      <c r="C823" s="468" t="s">
        <v>863</v>
      </c>
      <c r="D823" s="468" t="s">
        <v>875</v>
      </c>
      <c r="E823" s="468">
        <v>18</v>
      </c>
      <c r="F823" s="468">
        <v>15.57</v>
      </c>
    </row>
    <row r="824" spans="1:6">
      <c r="A824" s="468" t="s">
        <v>1544</v>
      </c>
      <c r="B824" s="468" t="s">
        <v>1545</v>
      </c>
      <c r="C824" s="468" t="s">
        <v>824</v>
      </c>
      <c r="D824" s="468" t="s">
        <v>875</v>
      </c>
      <c r="E824" s="468">
        <v>43855.96</v>
      </c>
      <c r="F824" s="468">
        <v>2201.7800000000002</v>
      </c>
    </row>
    <row r="825" spans="1:6">
      <c r="A825" s="468" t="s">
        <v>1546</v>
      </c>
      <c r="B825" s="468" t="s">
        <v>1547</v>
      </c>
      <c r="C825" s="468" t="s">
        <v>824</v>
      </c>
      <c r="D825" s="468" t="s">
        <v>875</v>
      </c>
      <c r="E825" s="468">
        <v>450</v>
      </c>
      <c r="F825" s="468">
        <v>4.05</v>
      </c>
    </row>
    <row r="826" spans="1:6">
      <c r="A826" s="468" t="s">
        <v>1546</v>
      </c>
      <c r="B826" s="468" t="s">
        <v>1547</v>
      </c>
      <c r="C826" s="468" t="s">
        <v>854</v>
      </c>
      <c r="D826" s="468" t="s">
        <v>875</v>
      </c>
      <c r="E826" s="468">
        <v>1.8</v>
      </c>
      <c r="F826" s="468">
        <v>36.880000000000003</v>
      </c>
    </row>
    <row r="827" spans="1:6">
      <c r="A827" s="468" t="s">
        <v>1548</v>
      </c>
      <c r="B827" s="468" t="s">
        <v>1549</v>
      </c>
      <c r="C827" s="468" t="s">
        <v>824</v>
      </c>
      <c r="D827" s="468" t="s">
        <v>875</v>
      </c>
      <c r="E827" s="468">
        <v>22640</v>
      </c>
      <c r="F827" s="468">
        <v>1799.71</v>
      </c>
    </row>
    <row r="828" spans="1:6">
      <c r="A828" s="468" t="s">
        <v>1548</v>
      </c>
      <c r="B828" s="468" t="s">
        <v>1549</v>
      </c>
      <c r="C828" s="468" t="s">
        <v>854</v>
      </c>
      <c r="D828" s="468" t="s">
        <v>875</v>
      </c>
      <c r="E828" s="468">
        <v>157.20000000000002</v>
      </c>
      <c r="F828" s="468">
        <v>42.15</v>
      </c>
    </row>
    <row r="829" spans="1:6">
      <c r="A829" s="468" t="s">
        <v>1550</v>
      </c>
      <c r="B829" s="468" t="s">
        <v>1551</v>
      </c>
      <c r="C829" s="468" t="s">
        <v>969</v>
      </c>
      <c r="D829" s="468" t="s">
        <v>875</v>
      </c>
      <c r="E829" s="468">
        <v>20000</v>
      </c>
      <c r="F829" s="468">
        <v>1232.45</v>
      </c>
    </row>
    <row r="830" spans="1:6">
      <c r="A830" s="468" t="s">
        <v>1550</v>
      </c>
      <c r="B830" s="468" t="s">
        <v>1551</v>
      </c>
      <c r="C830" s="468" t="s">
        <v>863</v>
      </c>
      <c r="D830" s="468" t="s">
        <v>875</v>
      </c>
      <c r="E830" s="468">
        <v>13350</v>
      </c>
      <c r="F830" s="468">
        <v>467.83</v>
      </c>
    </row>
    <row r="831" spans="1:6">
      <c r="A831" s="468" t="s">
        <v>1550</v>
      </c>
      <c r="B831" s="468" t="s">
        <v>1551</v>
      </c>
      <c r="C831" s="468" t="s">
        <v>824</v>
      </c>
      <c r="D831" s="468" t="s">
        <v>875</v>
      </c>
      <c r="E831" s="468">
        <v>103595</v>
      </c>
      <c r="F831" s="468">
        <v>8919.07</v>
      </c>
    </row>
    <row r="832" spans="1:6">
      <c r="A832" s="468" t="s">
        <v>1552</v>
      </c>
      <c r="B832" s="468" t="s">
        <v>1553</v>
      </c>
      <c r="C832" s="468" t="s">
        <v>824</v>
      </c>
      <c r="D832" s="468" t="s">
        <v>875</v>
      </c>
      <c r="E832" s="468">
        <v>125514</v>
      </c>
      <c r="F832" s="468">
        <v>13708.83</v>
      </c>
    </row>
    <row r="833" spans="1:6">
      <c r="A833" s="468" t="s">
        <v>1552</v>
      </c>
      <c r="B833" s="468" t="s">
        <v>1553</v>
      </c>
      <c r="C833" s="468" t="s">
        <v>963</v>
      </c>
      <c r="D833" s="468" t="s">
        <v>875</v>
      </c>
      <c r="E833" s="468">
        <v>50</v>
      </c>
      <c r="F833" s="468">
        <v>1.95</v>
      </c>
    </row>
    <row r="834" spans="1:6">
      <c r="A834" s="468" t="s">
        <v>1554</v>
      </c>
      <c r="B834" s="468" t="s">
        <v>1555</v>
      </c>
      <c r="C834" s="468" t="s">
        <v>863</v>
      </c>
      <c r="D834" s="468" t="s">
        <v>875</v>
      </c>
      <c r="E834" s="468">
        <v>3250</v>
      </c>
      <c r="F834" s="468">
        <v>108.64</v>
      </c>
    </row>
    <row r="835" spans="1:6">
      <c r="A835" s="468" t="s">
        <v>1554</v>
      </c>
      <c r="B835" s="468" t="s">
        <v>1555</v>
      </c>
      <c r="C835" s="468" t="s">
        <v>824</v>
      </c>
      <c r="D835" s="468" t="s">
        <v>875</v>
      </c>
      <c r="E835" s="468">
        <v>1850</v>
      </c>
      <c r="F835" s="468">
        <v>141.83000000000001</v>
      </c>
    </row>
    <row r="836" spans="1:6">
      <c r="A836" s="468" t="s">
        <v>1554</v>
      </c>
      <c r="B836" s="468" t="s">
        <v>1555</v>
      </c>
      <c r="C836" s="468" t="s">
        <v>963</v>
      </c>
      <c r="D836" s="468" t="s">
        <v>875</v>
      </c>
      <c r="E836" s="468">
        <v>358</v>
      </c>
      <c r="F836" s="468">
        <v>36.9</v>
      </c>
    </row>
    <row r="837" spans="1:6">
      <c r="A837" s="468" t="s">
        <v>1556</v>
      </c>
      <c r="B837" s="468" t="s">
        <v>1557</v>
      </c>
      <c r="C837" s="468" t="s">
        <v>863</v>
      </c>
      <c r="D837" s="468" t="s">
        <v>875</v>
      </c>
      <c r="E837" s="468">
        <v>8.8000000000000007</v>
      </c>
      <c r="F837" s="468">
        <v>66.540000000000006</v>
      </c>
    </row>
    <row r="838" spans="1:6">
      <c r="A838" s="468" t="s">
        <v>1556</v>
      </c>
      <c r="B838" s="468" t="s">
        <v>1557</v>
      </c>
      <c r="C838" s="468" t="s">
        <v>824</v>
      </c>
      <c r="D838" s="468" t="s">
        <v>875</v>
      </c>
      <c r="E838" s="468">
        <v>175150.4</v>
      </c>
      <c r="F838" s="468">
        <v>42127.12</v>
      </c>
    </row>
    <row r="839" spans="1:6">
      <c r="A839" s="468" t="s">
        <v>1556</v>
      </c>
      <c r="B839" s="468" t="s">
        <v>1557</v>
      </c>
      <c r="C839" s="468" t="s">
        <v>1129</v>
      </c>
      <c r="D839" s="468" t="s">
        <v>875</v>
      </c>
      <c r="E839" s="468">
        <v>32000</v>
      </c>
      <c r="F839" s="468">
        <v>8017.27</v>
      </c>
    </row>
    <row r="840" spans="1:6">
      <c r="A840" s="468" t="s">
        <v>1556</v>
      </c>
      <c r="B840" s="468" t="s">
        <v>1557</v>
      </c>
      <c r="C840" s="468" t="s">
        <v>852</v>
      </c>
      <c r="D840" s="468" t="s">
        <v>875</v>
      </c>
      <c r="E840" s="468">
        <v>53500</v>
      </c>
      <c r="F840" s="468">
        <v>6473.01</v>
      </c>
    </row>
    <row r="841" spans="1:6">
      <c r="A841" s="468" t="s">
        <v>1556</v>
      </c>
      <c r="B841" s="468" t="s">
        <v>1557</v>
      </c>
      <c r="C841" s="468" t="s">
        <v>854</v>
      </c>
      <c r="D841" s="468" t="s">
        <v>875</v>
      </c>
      <c r="E841" s="468">
        <v>270.84000000000003</v>
      </c>
      <c r="F841" s="468">
        <v>29.06</v>
      </c>
    </row>
    <row r="842" spans="1:6">
      <c r="A842" s="468" t="s">
        <v>1556</v>
      </c>
      <c r="B842" s="468" t="s">
        <v>1557</v>
      </c>
      <c r="C842" s="468" t="s">
        <v>872</v>
      </c>
      <c r="D842" s="468" t="s">
        <v>875</v>
      </c>
      <c r="E842" s="468">
        <v>178525</v>
      </c>
      <c r="F842" s="468">
        <v>28164.89</v>
      </c>
    </row>
    <row r="843" spans="1:6">
      <c r="A843" s="468" t="s">
        <v>1558</v>
      </c>
      <c r="B843" s="468" t="s">
        <v>1559</v>
      </c>
      <c r="C843" s="468" t="s">
        <v>1013</v>
      </c>
      <c r="D843" s="468" t="s">
        <v>875</v>
      </c>
      <c r="E843" s="468">
        <v>95600</v>
      </c>
      <c r="F843" s="468">
        <v>8161.1500000000005</v>
      </c>
    </row>
    <row r="844" spans="1:6">
      <c r="A844" s="468" t="s">
        <v>1558</v>
      </c>
      <c r="B844" s="468" t="s">
        <v>1559</v>
      </c>
      <c r="C844" s="468" t="s">
        <v>863</v>
      </c>
      <c r="D844" s="468" t="s">
        <v>875</v>
      </c>
      <c r="E844" s="468">
        <v>615</v>
      </c>
      <c r="F844" s="468">
        <v>21.07</v>
      </c>
    </row>
    <row r="845" spans="1:6">
      <c r="A845" s="468" t="s">
        <v>1558</v>
      </c>
      <c r="B845" s="468" t="s">
        <v>1559</v>
      </c>
      <c r="C845" s="468" t="s">
        <v>966</v>
      </c>
      <c r="D845" s="468" t="s">
        <v>875</v>
      </c>
      <c r="E845" s="468">
        <v>56682</v>
      </c>
      <c r="F845" s="468">
        <v>3273.15</v>
      </c>
    </row>
    <row r="846" spans="1:6">
      <c r="A846" s="468" t="s">
        <v>1558</v>
      </c>
      <c r="B846" s="468" t="s">
        <v>1559</v>
      </c>
      <c r="C846" s="468" t="s">
        <v>850</v>
      </c>
      <c r="D846" s="468" t="s">
        <v>875</v>
      </c>
      <c r="E846" s="468">
        <v>204000</v>
      </c>
      <c r="F846" s="468">
        <v>13938.380000000001</v>
      </c>
    </row>
    <row r="847" spans="1:6">
      <c r="A847" s="468" t="s">
        <v>1558</v>
      </c>
      <c r="B847" s="468" t="s">
        <v>1559</v>
      </c>
      <c r="C847" s="468" t="s">
        <v>851</v>
      </c>
      <c r="D847" s="468" t="s">
        <v>875</v>
      </c>
      <c r="E847" s="468">
        <v>481180</v>
      </c>
      <c r="F847" s="468">
        <v>29429.56</v>
      </c>
    </row>
    <row r="848" spans="1:6">
      <c r="A848" s="468" t="s">
        <v>1558</v>
      </c>
      <c r="B848" s="468" t="s">
        <v>1559</v>
      </c>
      <c r="C848" s="468" t="s">
        <v>824</v>
      </c>
      <c r="D848" s="468" t="s">
        <v>875</v>
      </c>
      <c r="E848" s="468">
        <v>7650125</v>
      </c>
      <c r="F848" s="468">
        <v>354273.23000000004</v>
      </c>
    </row>
    <row r="849" spans="1:6">
      <c r="A849" s="468" t="s">
        <v>1558</v>
      </c>
      <c r="B849" s="468" t="s">
        <v>1559</v>
      </c>
      <c r="C849" s="468" t="s">
        <v>1014</v>
      </c>
      <c r="D849" s="468" t="s">
        <v>875</v>
      </c>
      <c r="E849" s="468">
        <v>133640</v>
      </c>
      <c r="F849" s="468">
        <v>12174.57</v>
      </c>
    </row>
    <row r="850" spans="1:6">
      <c r="A850" s="468" t="s">
        <v>1558</v>
      </c>
      <c r="B850" s="468" t="s">
        <v>1559</v>
      </c>
      <c r="C850" s="468" t="s">
        <v>859</v>
      </c>
      <c r="D850" s="468" t="s">
        <v>875</v>
      </c>
      <c r="E850" s="468">
        <v>232540</v>
      </c>
      <c r="F850" s="468">
        <v>12389.279999999999</v>
      </c>
    </row>
    <row r="851" spans="1:6">
      <c r="A851" s="468" t="s">
        <v>1558</v>
      </c>
      <c r="B851" s="468" t="s">
        <v>1559</v>
      </c>
      <c r="C851" s="468" t="s">
        <v>855</v>
      </c>
      <c r="D851" s="468" t="s">
        <v>875</v>
      </c>
      <c r="E851" s="468">
        <v>150</v>
      </c>
      <c r="F851" s="468">
        <v>164.33</v>
      </c>
    </row>
    <row r="852" spans="1:6">
      <c r="A852" s="468" t="s">
        <v>1560</v>
      </c>
      <c r="B852" s="468" t="s">
        <v>1561</v>
      </c>
      <c r="C852" s="468" t="s">
        <v>1013</v>
      </c>
      <c r="D852" s="468" t="s">
        <v>875</v>
      </c>
      <c r="E852" s="468">
        <v>8400</v>
      </c>
      <c r="F852" s="468">
        <v>1130.1100000000001</v>
      </c>
    </row>
    <row r="853" spans="1:6">
      <c r="A853" s="468" t="s">
        <v>1560</v>
      </c>
      <c r="B853" s="468" t="s">
        <v>1561</v>
      </c>
      <c r="C853" s="468" t="s">
        <v>863</v>
      </c>
      <c r="D853" s="468" t="s">
        <v>875</v>
      </c>
      <c r="E853" s="468">
        <v>9169</v>
      </c>
      <c r="F853" s="468">
        <v>312.54000000000002</v>
      </c>
    </row>
    <row r="854" spans="1:6">
      <c r="A854" s="468" t="s">
        <v>1560</v>
      </c>
      <c r="B854" s="468" t="s">
        <v>1561</v>
      </c>
      <c r="C854" s="468" t="s">
        <v>824</v>
      </c>
      <c r="D854" s="468" t="s">
        <v>875</v>
      </c>
      <c r="E854" s="468">
        <v>5232900</v>
      </c>
      <c r="F854" s="468">
        <v>244815.86000000002</v>
      </c>
    </row>
    <row r="855" spans="1:6">
      <c r="A855" s="468" t="s">
        <v>1562</v>
      </c>
      <c r="B855" s="468" t="s">
        <v>1563</v>
      </c>
      <c r="C855" s="468" t="s">
        <v>824</v>
      </c>
      <c r="D855" s="468" t="s">
        <v>875</v>
      </c>
      <c r="E855" s="468">
        <v>515.5</v>
      </c>
      <c r="F855" s="468">
        <v>45.080000000000005</v>
      </c>
    </row>
    <row r="856" spans="1:6">
      <c r="A856" s="468" t="s">
        <v>1564</v>
      </c>
      <c r="B856" s="468" t="s">
        <v>1565</v>
      </c>
      <c r="C856" s="468" t="s">
        <v>824</v>
      </c>
      <c r="D856" s="468" t="s">
        <v>875</v>
      </c>
      <c r="E856" s="468">
        <v>3862983.5</v>
      </c>
      <c r="F856" s="468">
        <v>156378.34000000003</v>
      </c>
    </row>
    <row r="857" spans="1:6">
      <c r="A857" s="468" t="s">
        <v>1564</v>
      </c>
      <c r="B857" s="468" t="s">
        <v>1565</v>
      </c>
      <c r="C857" s="468" t="s">
        <v>883</v>
      </c>
      <c r="D857" s="468" t="s">
        <v>875</v>
      </c>
      <c r="E857" s="468">
        <v>3500</v>
      </c>
      <c r="F857" s="468">
        <v>322.32</v>
      </c>
    </row>
    <row r="858" spans="1:6">
      <c r="A858" s="468" t="s">
        <v>1566</v>
      </c>
      <c r="B858" s="468" t="s">
        <v>1567</v>
      </c>
      <c r="C858" s="468" t="s">
        <v>824</v>
      </c>
      <c r="D858" s="468" t="s">
        <v>875</v>
      </c>
      <c r="E858" s="468">
        <v>49</v>
      </c>
      <c r="F858" s="468">
        <v>17.02</v>
      </c>
    </row>
    <row r="859" spans="1:6">
      <c r="A859" s="468" t="s">
        <v>1568</v>
      </c>
      <c r="B859" s="468" t="s">
        <v>1569</v>
      </c>
      <c r="C859" s="468" t="s">
        <v>824</v>
      </c>
      <c r="D859" s="468" t="s">
        <v>875</v>
      </c>
      <c r="E859" s="468">
        <v>6350</v>
      </c>
      <c r="F859" s="468">
        <v>372.01</v>
      </c>
    </row>
    <row r="860" spans="1:6">
      <c r="A860" s="468" t="s">
        <v>1570</v>
      </c>
      <c r="B860" s="468" t="s">
        <v>1571</v>
      </c>
      <c r="C860" s="468" t="s">
        <v>824</v>
      </c>
      <c r="D860" s="468" t="s">
        <v>875</v>
      </c>
      <c r="E860" s="468">
        <v>41110</v>
      </c>
      <c r="F860" s="468">
        <v>2566.06</v>
      </c>
    </row>
    <row r="861" spans="1:6">
      <c r="A861" s="468" t="s">
        <v>1572</v>
      </c>
      <c r="B861" s="468" t="s">
        <v>1573</v>
      </c>
      <c r="C861" s="468" t="s">
        <v>863</v>
      </c>
      <c r="D861" s="468" t="s">
        <v>875</v>
      </c>
      <c r="E861" s="468">
        <v>1650352</v>
      </c>
      <c r="F861" s="468">
        <v>293569.61</v>
      </c>
    </row>
    <row r="862" spans="1:6">
      <c r="A862" s="468" t="s">
        <v>1572</v>
      </c>
      <c r="B862" s="468" t="s">
        <v>1573</v>
      </c>
      <c r="C862" s="468" t="s">
        <v>824</v>
      </c>
      <c r="D862" s="468" t="s">
        <v>875</v>
      </c>
      <c r="E862" s="468">
        <v>17918.52</v>
      </c>
      <c r="F862" s="468">
        <v>3389.29</v>
      </c>
    </row>
    <row r="863" spans="1:6">
      <c r="A863" s="468" t="s">
        <v>1572</v>
      </c>
      <c r="B863" s="468" t="s">
        <v>1573</v>
      </c>
      <c r="C863" s="468" t="s">
        <v>854</v>
      </c>
      <c r="D863" s="468" t="s">
        <v>875</v>
      </c>
      <c r="E863" s="468">
        <v>3</v>
      </c>
      <c r="F863" s="468">
        <v>124.43</v>
      </c>
    </row>
    <row r="864" spans="1:6">
      <c r="A864" s="468" t="s">
        <v>1572</v>
      </c>
      <c r="B864" s="468" t="s">
        <v>1573</v>
      </c>
      <c r="C864" s="468" t="s">
        <v>1031</v>
      </c>
      <c r="D864" s="468" t="s">
        <v>875</v>
      </c>
      <c r="E864" s="468">
        <v>1275</v>
      </c>
      <c r="F864" s="468">
        <v>276.33</v>
      </c>
    </row>
    <row r="865" spans="1:6">
      <c r="A865" s="468" t="s">
        <v>1574</v>
      </c>
      <c r="B865" s="468" t="s">
        <v>1575</v>
      </c>
      <c r="C865" s="468" t="s">
        <v>863</v>
      </c>
      <c r="D865" s="468" t="s">
        <v>875</v>
      </c>
      <c r="E865" s="468">
        <v>500</v>
      </c>
      <c r="F865" s="468">
        <v>21.11</v>
      </c>
    </row>
    <row r="866" spans="1:6">
      <c r="A866" s="468" t="s">
        <v>1574</v>
      </c>
      <c r="B866" s="468" t="s">
        <v>1575</v>
      </c>
      <c r="C866" s="468" t="s">
        <v>824</v>
      </c>
      <c r="D866" s="468" t="s">
        <v>875</v>
      </c>
      <c r="E866" s="468">
        <v>150040</v>
      </c>
      <c r="F866" s="468">
        <v>10836.95</v>
      </c>
    </row>
    <row r="867" spans="1:6">
      <c r="A867" s="468" t="s">
        <v>1576</v>
      </c>
      <c r="B867" s="468" t="s">
        <v>1577</v>
      </c>
      <c r="C867" s="468" t="s">
        <v>1578</v>
      </c>
      <c r="D867" s="468" t="s">
        <v>875</v>
      </c>
      <c r="E867" s="468">
        <v>112090</v>
      </c>
      <c r="F867" s="468">
        <v>5609.84</v>
      </c>
    </row>
    <row r="868" spans="1:6">
      <c r="A868" s="468" t="s">
        <v>1576</v>
      </c>
      <c r="B868" s="468" t="s">
        <v>1577</v>
      </c>
      <c r="C868" s="468" t="s">
        <v>848</v>
      </c>
      <c r="D868" s="468" t="s">
        <v>875</v>
      </c>
      <c r="E868" s="468">
        <v>37949095</v>
      </c>
      <c r="F868" s="468">
        <v>2003013.7600000002</v>
      </c>
    </row>
    <row r="869" spans="1:6">
      <c r="A869" s="468" t="s">
        <v>1576</v>
      </c>
      <c r="B869" s="468" t="s">
        <v>1577</v>
      </c>
      <c r="C869" s="468" t="s">
        <v>863</v>
      </c>
      <c r="D869" s="468" t="s">
        <v>875</v>
      </c>
      <c r="E869" s="468">
        <v>210780</v>
      </c>
      <c r="F869" s="468">
        <v>11415.68</v>
      </c>
    </row>
    <row r="870" spans="1:6">
      <c r="A870" s="468" t="s">
        <v>1576</v>
      </c>
      <c r="B870" s="468" t="s">
        <v>1577</v>
      </c>
      <c r="C870" s="468" t="s">
        <v>824</v>
      </c>
      <c r="D870" s="468" t="s">
        <v>875</v>
      </c>
      <c r="E870" s="468">
        <v>13252209</v>
      </c>
      <c r="F870" s="468">
        <v>622696.46</v>
      </c>
    </row>
    <row r="871" spans="1:6">
      <c r="A871" s="468" t="s">
        <v>1576</v>
      </c>
      <c r="B871" s="468" t="s">
        <v>1577</v>
      </c>
      <c r="C871" s="468" t="s">
        <v>1218</v>
      </c>
      <c r="D871" s="468" t="s">
        <v>875</v>
      </c>
      <c r="E871" s="468">
        <v>5293500</v>
      </c>
      <c r="F871" s="468">
        <v>240150.75</v>
      </c>
    </row>
    <row r="872" spans="1:6">
      <c r="A872" s="468" t="s">
        <v>1576</v>
      </c>
      <c r="B872" s="468" t="s">
        <v>1577</v>
      </c>
      <c r="C872" s="468" t="s">
        <v>1226</v>
      </c>
      <c r="D872" s="468" t="s">
        <v>875</v>
      </c>
      <c r="E872" s="468">
        <v>4517700</v>
      </c>
      <c r="F872" s="468">
        <v>204819.45</v>
      </c>
    </row>
    <row r="873" spans="1:6">
      <c r="A873" s="468" t="s">
        <v>1576</v>
      </c>
      <c r="B873" s="468" t="s">
        <v>1577</v>
      </c>
      <c r="C873" s="468" t="s">
        <v>946</v>
      </c>
      <c r="D873" s="468" t="s">
        <v>875</v>
      </c>
      <c r="E873" s="468">
        <v>140270</v>
      </c>
      <c r="F873" s="468">
        <v>6271.49</v>
      </c>
    </row>
    <row r="874" spans="1:6">
      <c r="A874" s="468" t="s">
        <v>1576</v>
      </c>
      <c r="B874" s="468" t="s">
        <v>1577</v>
      </c>
      <c r="C874" s="468" t="s">
        <v>856</v>
      </c>
      <c r="D874" s="468" t="s">
        <v>875</v>
      </c>
      <c r="E874" s="468">
        <v>492798</v>
      </c>
      <c r="F874" s="468">
        <v>23514.87</v>
      </c>
    </row>
    <row r="875" spans="1:6">
      <c r="A875" s="468" t="s">
        <v>1579</v>
      </c>
      <c r="B875" s="468" t="s">
        <v>1580</v>
      </c>
      <c r="C875" s="468" t="s">
        <v>824</v>
      </c>
      <c r="D875" s="468" t="s">
        <v>875</v>
      </c>
      <c r="E875" s="468">
        <v>1666</v>
      </c>
      <c r="F875" s="468">
        <v>239.06</v>
      </c>
    </row>
    <row r="876" spans="1:6">
      <c r="A876" s="468" t="s">
        <v>1581</v>
      </c>
      <c r="B876" s="468" t="s">
        <v>1582</v>
      </c>
      <c r="C876" s="468" t="s">
        <v>863</v>
      </c>
      <c r="D876" s="468" t="s">
        <v>875</v>
      </c>
      <c r="E876" s="468">
        <v>3352</v>
      </c>
      <c r="F876" s="468">
        <v>130.42000000000002</v>
      </c>
    </row>
    <row r="877" spans="1:6">
      <c r="A877" s="468" t="s">
        <v>1581</v>
      </c>
      <c r="B877" s="468" t="s">
        <v>1582</v>
      </c>
      <c r="C877" s="468" t="s">
        <v>824</v>
      </c>
      <c r="D877" s="468" t="s">
        <v>875</v>
      </c>
      <c r="E877" s="468">
        <v>5086102</v>
      </c>
      <c r="F877" s="468">
        <v>362920.19999999995</v>
      </c>
    </row>
    <row r="878" spans="1:6">
      <c r="A878" s="468" t="s">
        <v>1583</v>
      </c>
      <c r="B878" s="468" t="s">
        <v>1584</v>
      </c>
      <c r="C878" s="468" t="s">
        <v>863</v>
      </c>
      <c r="D878" s="468" t="s">
        <v>875</v>
      </c>
      <c r="E878" s="468">
        <v>274</v>
      </c>
      <c r="F878" s="468">
        <v>20.95</v>
      </c>
    </row>
    <row r="879" spans="1:6">
      <c r="A879" s="468" t="s">
        <v>1583</v>
      </c>
      <c r="B879" s="468" t="s">
        <v>1584</v>
      </c>
      <c r="C879" s="468" t="s">
        <v>824</v>
      </c>
      <c r="D879" s="468" t="s">
        <v>875</v>
      </c>
      <c r="E879" s="468">
        <v>5816204</v>
      </c>
      <c r="F879" s="468">
        <v>670632.90999999992</v>
      </c>
    </row>
    <row r="880" spans="1:6">
      <c r="A880" s="468" t="s">
        <v>1585</v>
      </c>
      <c r="B880" s="468" t="s">
        <v>1586</v>
      </c>
      <c r="C880" s="468" t="s">
        <v>824</v>
      </c>
      <c r="D880" s="468" t="s">
        <v>875</v>
      </c>
      <c r="E880" s="468">
        <v>81230</v>
      </c>
      <c r="F880" s="468">
        <v>11332.86</v>
      </c>
    </row>
    <row r="881" spans="1:6">
      <c r="A881" s="468" t="s">
        <v>1587</v>
      </c>
      <c r="B881" s="468" t="s">
        <v>1588</v>
      </c>
      <c r="C881" s="468" t="s">
        <v>863</v>
      </c>
      <c r="D881" s="468" t="s">
        <v>875</v>
      </c>
      <c r="E881" s="468">
        <v>73</v>
      </c>
      <c r="F881" s="468">
        <v>3.2</v>
      </c>
    </row>
    <row r="882" spans="1:6">
      <c r="A882" s="468" t="s">
        <v>1587</v>
      </c>
      <c r="B882" s="468" t="s">
        <v>1588</v>
      </c>
      <c r="C882" s="468" t="s">
        <v>824</v>
      </c>
      <c r="D882" s="468" t="s">
        <v>875</v>
      </c>
      <c r="E882" s="468">
        <v>1985.4</v>
      </c>
      <c r="F882" s="468">
        <v>420.61</v>
      </c>
    </row>
    <row r="883" spans="1:6">
      <c r="A883" s="468" t="s">
        <v>1587</v>
      </c>
      <c r="B883" s="468" t="s">
        <v>1588</v>
      </c>
      <c r="C883" s="468" t="s">
        <v>830</v>
      </c>
      <c r="D883" s="468" t="s">
        <v>875</v>
      </c>
      <c r="E883" s="468">
        <v>63680</v>
      </c>
      <c r="F883" s="468">
        <v>3606.7200000000003</v>
      </c>
    </row>
    <row r="884" spans="1:6">
      <c r="A884" s="468" t="s">
        <v>1589</v>
      </c>
      <c r="B884" s="468" t="s">
        <v>1590</v>
      </c>
      <c r="C884" s="468" t="s">
        <v>1215</v>
      </c>
      <c r="D884" s="468" t="s">
        <v>875</v>
      </c>
      <c r="E884" s="468">
        <v>870750</v>
      </c>
      <c r="F884" s="468">
        <v>50773.56</v>
      </c>
    </row>
    <row r="885" spans="1:6">
      <c r="A885" s="468" t="s">
        <v>1589</v>
      </c>
      <c r="B885" s="468" t="s">
        <v>1590</v>
      </c>
      <c r="C885" s="468" t="s">
        <v>845</v>
      </c>
      <c r="D885" s="468" t="s">
        <v>875</v>
      </c>
      <c r="E885" s="468">
        <v>28761850.649999999</v>
      </c>
      <c r="F885" s="468">
        <v>1713556.79</v>
      </c>
    </row>
    <row r="886" spans="1:6">
      <c r="A886" s="468" t="s">
        <v>1589</v>
      </c>
      <c r="B886" s="468" t="s">
        <v>1590</v>
      </c>
      <c r="C886" s="468" t="s">
        <v>848</v>
      </c>
      <c r="D886" s="468" t="s">
        <v>875</v>
      </c>
      <c r="E886" s="468">
        <v>29255455</v>
      </c>
      <c r="F886" s="468">
        <v>1736515.9300000002</v>
      </c>
    </row>
    <row r="887" spans="1:6">
      <c r="A887" s="468" t="s">
        <v>1589</v>
      </c>
      <c r="B887" s="468" t="s">
        <v>1590</v>
      </c>
      <c r="C887" s="468" t="s">
        <v>863</v>
      </c>
      <c r="D887" s="468" t="s">
        <v>875</v>
      </c>
      <c r="E887" s="468">
        <v>189</v>
      </c>
      <c r="F887" s="468">
        <v>23.25</v>
      </c>
    </row>
    <row r="888" spans="1:6">
      <c r="A888" s="468" t="s">
        <v>1589</v>
      </c>
      <c r="B888" s="468" t="s">
        <v>1590</v>
      </c>
      <c r="C888" s="468" t="s">
        <v>824</v>
      </c>
      <c r="D888" s="468" t="s">
        <v>875</v>
      </c>
      <c r="E888" s="468">
        <v>3643000</v>
      </c>
      <c r="F888" s="468">
        <v>164742.84999999998</v>
      </c>
    </row>
    <row r="889" spans="1:6">
      <c r="A889" s="468" t="s">
        <v>1589</v>
      </c>
      <c r="B889" s="468" t="s">
        <v>1590</v>
      </c>
      <c r="C889" s="468" t="s">
        <v>867</v>
      </c>
      <c r="D889" s="468" t="s">
        <v>875</v>
      </c>
      <c r="E889" s="468">
        <v>711690</v>
      </c>
      <c r="F889" s="468">
        <v>40037.49</v>
      </c>
    </row>
    <row r="890" spans="1:6">
      <c r="A890" s="468" t="s">
        <v>1589</v>
      </c>
      <c r="B890" s="468" t="s">
        <v>1590</v>
      </c>
      <c r="C890" s="468" t="s">
        <v>830</v>
      </c>
      <c r="D890" s="468" t="s">
        <v>875</v>
      </c>
      <c r="E890" s="468">
        <v>8591490</v>
      </c>
      <c r="F890" s="468">
        <v>472297.26</v>
      </c>
    </row>
    <row r="891" spans="1:6">
      <c r="A891" s="468" t="s">
        <v>1589</v>
      </c>
      <c r="B891" s="468" t="s">
        <v>1590</v>
      </c>
      <c r="C891" s="468" t="s">
        <v>871</v>
      </c>
      <c r="D891" s="468" t="s">
        <v>875</v>
      </c>
      <c r="E891" s="468">
        <v>14500914</v>
      </c>
      <c r="F891" s="468">
        <v>802067.3</v>
      </c>
    </row>
    <row r="892" spans="1:6">
      <c r="A892" s="468" t="s">
        <v>1589</v>
      </c>
      <c r="B892" s="468" t="s">
        <v>1590</v>
      </c>
      <c r="C892" s="468" t="s">
        <v>1219</v>
      </c>
      <c r="D892" s="468" t="s">
        <v>875</v>
      </c>
      <c r="E892" s="468">
        <v>298460</v>
      </c>
      <c r="F892" s="468">
        <v>16850.849999999999</v>
      </c>
    </row>
    <row r="893" spans="1:6">
      <c r="A893" s="468" t="s">
        <v>1591</v>
      </c>
      <c r="B893" s="468" t="s">
        <v>1592</v>
      </c>
      <c r="C893" s="468" t="s">
        <v>863</v>
      </c>
      <c r="D893" s="468" t="s">
        <v>875</v>
      </c>
      <c r="E893" s="468">
        <v>100</v>
      </c>
      <c r="F893" s="468">
        <v>6.74</v>
      </c>
    </row>
    <row r="894" spans="1:6">
      <c r="A894" s="468" t="s">
        <v>1593</v>
      </c>
      <c r="B894" s="468" t="s">
        <v>1594</v>
      </c>
      <c r="C894" s="468" t="s">
        <v>862</v>
      </c>
      <c r="D894" s="468" t="s">
        <v>875</v>
      </c>
      <c r="E894" s="468">
        <v>668</v>
      </c>
      <c r="F894" s="468">
        <v>83.69</v>
      </c>
    </row>
    <row r="895" spans="1:6">
      <c r="A895" s="468" t="s">
        <v>1593</v>
      </c>
      <c r="B895" s="468" t="s">
        <v>1594</v>
      </c>
      <c r="C895" s="468" t="s">
        <v>863</v>
      </c>
      <c r="D895" s="468" t="s">
        <v>875</v>
      </c>
      <c r="E895" s="468">
        <v>6807</v>
      </c>
      <c r="F895" s="468">
        <v>416.57</v>
      </c>
    </row>
    <row r="896" spans="1:6">
      <c r="A896" s="468" t="s">
        <v>1593</v>
      </c>
      <c r="B896" s="468" t="s">
        <v>1594</v>
      </c>
      <c r="C896" s="468" t="s">
        <v>824</v>
      </c>
      <c r="D896" s="468" t="s">
        <v>875</v>
      </c>
      <c r="E896" s="468">
        <v>275</v>
      </c>
      <c r="F896" s="468">
        <v>93.72</v>
      </c>
    </row>
    <row r="897" spans="1:6">
      <c r="A897" s="468" t="s">
        <v>1593</v>
      </c>
      <c r="B897" s="468" t="s">
        <v>1594</v>
      </c>
      <c r="C897" s="468" t="s">
        <v>883</v>
      </c>
      <c r="D897" s="468" t="s">
        <v>875</v>
      </c>
      <c r="E897" s="468">
        <v>190</v>
      </c>
      <c r="F897" s="468">
        <v>12.77</v>
      </c>
    </row>
    <row r="898" spans="1:6">
      <c r="A898" s="468" t="s">
        <v>1595</v>
      </c>
      <c r="B898" s="468" t="s">
        <v>1596</v>
      </c>
      <c r="C898" s="468" t="s">
        <v>824</v>
      </c>
      <c r="D898" s="468" t="s">
        <v>875</v>
      </c>
      <c r="E898" s="468">
        <v>240</v>
      </c>
      <c r="F898" s="468">
        <v>161.43</v>
      </c>
    </row>
    <row r="899" spans="1:6">
      <c r="A899" s="468" t="s">
        <v>1597</v>
      </c>
      <c r="B899" s="468" t="s">
        <v>1598</v>
      </c>
      <c r="C899" s="468" t="s">
        <v>824</v>
      </c>
      <c r="D899" s="468" t="s">
        <v>875</v>
      </c>
      <c r="E899" s="468">
        <v>923</v>
      </c>
      <c r="F899" s="468">
        <v>212.46</v>
      </c>
    </row>
    <row r="900" spans="1:6">
      <c r="A900" s="468" t="s">
        <v>1599</v>
      </c>
      <c r="B900" s="468" t="s">
        <v>1600</v>
      </c>
      <c r="C900" s="468" t="s">
        <v>980</v>
      </c>
      <c r="D900" s="468" t="s">
        <v>875</v>
      </c>
      <c r="E900" s="468">
        <v>60</v>
      </c>
      <c r="F900" s="468">
        <v>18.66</v>
      </c>
    </row>
    <row r="901" spans="1:6">
      <c r="A901" s="468" t="s">
        <v>1601</v>
      </c>
      <c r="B901" s="468" t="s">
        <v>1602</v>
      </c>
      <c r="C901" s="468" t="s">
        <v>824</v>
      </c>
      <c r="D901" s="468" t="s">
        <v>875</v>
      </c>
      <c r="E901" s="468">
        <v>1696663.4</v>
      </c>
      <c r="F901" s="468">
        <v>181483.02000000002</v>
      </c>
    </row>
    <row r="902" spans="1:6">
      <c r="A902" s="468" t="s">
        <v>1601</v>
      </c>
      <c r="B902" s="468" t="s">
        <v>1602</v>
      </c>
      <c r="C902" s="468" t="s">
        <v>1159</v>
      </c>
      <c r="D902" s="468" t="s">
        <v>875</v>
      </c>
      <c r="E902" s="468">
        <v>72000</v>
      </c>
      <c r="F902" s="468">
        <v>8127.26</v>
      </c>
    </row>
    <row r="903" spans="1:6">
      <c r="A903" s="468" t="s">
        <v>1603</v>
      </c>
      <c r="B903" s="468" t="s">
        <v>1604</v>
      </c>
      <c r="C903" s="468" t="s">
        <v>824</v>
      </c>
      <c r="D903" s="468" t="s">
        <v>875</v>
      </c>
      <c r="E903" s="468">
        <v>15359488.5</v>
      </c>
      <c r="F903" s="468">
        <v>971328.1399999999</v>
      </c>
    </row>
    <row r="904" spans="1:6">
      <c r="A904" s="468" t="s">
        <v>1605</v>
      </c>
      <c r="B904" s="468" t="s">
        <v>1606</v>
      </c>
      <c r="C904" s="468" t="s">
        <v>824</v>
      </c>
      <c r="D904" s="468" t="s">
        <v>875</v>
      </c>
      <c r="E904" s="468">
        <v>63086.2</v>
      </c>
      <c r="F904" s="468">
        <v>10675.380000000001</v>
      </c>
    </row>
    <row r="905" spans="1:6">
      <c r="A905" s="468" t="s">
        <v>1607</v>
      </c>
      <c r="B905" s="468" t="s">
        <v>1608</v>
      </c>
      <c r="C905" s="468" t="s">
        <v>1215</v>
      </c>
      <c r="D905" s="468" t="s">
        <v>875</v>
      </c>
      <c r="E905" s="468">
        <v>1000</v>
      </c>
      <c r="F905" s="468">
        <v>620.85</v>
      </c>
    </row>
    <row r="906" spans="1:6">
      <c r="A906" s="468" t="s">
        <v>1607</v>
      </c>
      <c r="B906" s="468" t="s">
        <v>1608</v>
      </c>
      <c r="C906" s="468" t="s">
        <v>863</v>
      </c>
      <c r="D906" s="468" t="s">
        <v>875</v>
      </c>
      <c r="E906" s="468">
        <v>1</v>
      </c>
      <c r="F906" s="468">
        <v>1.51</v>
      </c>
    </row>
    <row r="907" spans="1:6">
      <c r="A907" s="468" t="s">
        <v>1607</v>
      </c>
      <c r="B907" s="468" t="s">
        <v>1608</v>
      </c>
      <c r="C907" s="468" t="s">
        <v>849</v>
      </c>
      <c r="D907" s="468" t="s">
        <v>875</v>
      </c>
      <c r="E907" s="468">
        <v>2</v>
      </c>
      <c r="F907" s="468">
        <v>19</v>
      </c>
    </row>
    <row r="908" spans="1:6">
      <c r="A908" s="468" t="s">
        <v>1607</v>
      </c>
      <c r="B908" s="468" t="s">
        <v>1608</v>
      </c>
      <c r="C908" s="468" t="s">
        <v>824</v>
      </c>
      <c r="D908" s="468" t="s">
        <v>875</v>
      </c>
      <c r="E908" s="468">
        <v>4199.5</v>
      </c>
      <c r="F908" s="468">
        <v>990.6400000000001</v>
      </c>
    </row>
    <row r="909" spans="1:6">
      <c r="A909" s="468" t="s">
        <v>1607</v>
      </c>
      <c r="B909" s="468" t="s">
        <v>1608</v>
      </c>
      <c r="C909" s="468" t="s">
        <v>1609</v>
      </c>
      <c r="D909" s="468" t="s">
        <v>875</v>
      </c>
      <c r="E909" s="468">
        <v>1000</v>
      </c>
      <c r="F909" s="468">
        <v>574.07000000000005</v>
      </c>
    </row>
    <row r="910" spans="1:6">
      <c r="A910" s="468" t="s">
        <v>1610</v>
      </c>
      <c r="B910" s="468" t="s">
        <v>1611</v>
      </c>
      <c r="C910" s="468" t="s">
        <v>863</v>
      </c>
      <c r="D910" s="468" t="s">
        <v>875</v>
      </c>
      <c r="E910" s="468">
        <v>386</v>
      </c>
      <c r="F910" s="468">
        <v>19.809999999999999</v>
      </c>
    </row>
    <row r="911" spans="1:6">
      <c r="A911" s="468" t="s">
        <v>1610</v>
      </c>
      <c r="B911" s="468" t="s">
        <v>1611</v>
      </c>
      <c r="C911" s="468" t="s">
        <v>824</v>
      </c>
      <c r="D911" s="468" t="s">
        <v>875</v>
      </c>
      <c r="E911" s="468">
        <v>56306</v>
      </c>
      <c r="F911" s="468">
        <v>4407.63</v>
      </c>
    </row>
    <row r="912" spans="1:6">
      <c r="A912" s="468" t="s">
        <v>1612</v>
      </c>
      <c r="B912" s="468" t="s">
        <v>1613</v>
      </c>
      <c r="C912" s="468" t="s">
        <v>824</v>
      </c>
      <c r="D912" s="468" t="s">
        <v>875</v>
      </c>
      <c r="E912" s="468">
        <v>1010</v>
      </c>
      <c r="F912" s="468">
        <v>730.26</v>
      </c>
    </row>
    <row r="913" spans="1:6">
      <c r="A913" s="468" t="s">
        <v>1614</v>
      </c>
      <c r="B913" s="468" t="s">
        <v>1615</v>
      </c>
      <c r="C913" s="468" t="s">
        <v>824</v>
      </c>
      <c r="D913" s="468" t="s">
        <v>875</v>
      </c>
      <c r="E913" s="468">
        <v>325</v>
      </c>
      <c r="F913" s="468">
        <v>78.03</v>
      </c>
    </row>
    <row r="914" spans="1:6">
      <c r="A914" s="468" t="s">
        <v>1616</v>
      </c>
      <c r="B914" s="468" t="s">
        <v>1617</v>
      </c>
      <c r="C914" s="468" t="s">
        <v>845</v>
      </c>
      <c r="D914" s="468" t="s">
        <v>875</v>
      </c>
      <c r="E914" s="468">
        <v>3500</v>
      </c>
      <c r="F914" s="468">
        <v>4434.21</v>
      </c>
    </row>
    <row r="915" spans="1:6">
      <c r="A915" s="468" t="s">
        <v>1618</v>
      </c>
      <c r="B915" s="468" t="s">
        <v>1619</v>
      </c>
      <c r="C915" s="468" t="s">
        <v>824</v>
      </c>
      <c r="D915" s="468" t="s">
        <v>875</v>
      </c>
      <c r="E915" s="468">
        <v>20</v>
      </c>
      <c r="F915" s="468">
        <v>1.08</v>
      </c>
    </row>
    <row r="916" spans="1:6">
      <c r="A916" s="468" t="s">
        <v>1620</v>
      </c>
      <c r="B916" s="468" t="s">
        <v>1621</v>
      </c>
      <c r="C916" s="468" t="s">
        <v>845</v>
      </c>
      <c r="D916" s="468" t="s">
        <v>875</v>
      </c>
      <c r="E916" s="468">
        <v>1400</v>
      </c>
      <c r="F916" s="468">
        <v>1346.55</v>
      </c>
    </row>
    <row r="917" spans="1:6">
      <c r="A917" s="468" t="s">
        <v>1620</v>
      </c>
      <c r="B917" s="468" t="s">
        <v>1621</v>
      </c>
      <c r="C917" s="468" t="s">
        <v>824</v>
      </c>
      <c r="D917" s="468" t="s">
        <v>875</v>
      </c>
      <c r="E917" s="468">
        <v>21287</v>
      </c>
      <c r="F917" s="468">
        <v>1172.2</v>
      </c>
    </row>
    <row r="918" spans="1:6">
      <c r="A918" s="468" t="s">
        <v>1622</v>
      </c>
      <c r="B918" s="468" t="s">
        <v>1623</v>
      </c>
      <c r="C918" s="468" t="s">
        <v>845</v>
      </c>
      <c r="D918" s="468" t="s">
        <v>875</v>
      </c>
      <c r="E918" s="468">
        <v>1.5</v>
      </c>
      <c r="F918" s="468">
        <v>149.54</v>
      </c>
    </row>
    <row r="919" spans="1:6">
      <c r="A919" s="468" t="s">
        <v>1622</v>
      </c>
      <c r="B919" s="468" t="s">
        <v>1623</v>
      </c>
      <c r="C919" s="468" t="s">
        <v>863</v>
      </c>
      <c r="D919" s="468" t="s">
        <v>875</v>
      </c>
      <c r="E919" s="468">
        <v>7409</v>
      </c>
      <c r="F919" s="468">
        <v>5183.88</v>
      </c>
    </row>
    <row r="920" spans="1:6">
      <c r="A920" s="468" t="s">
        <v>1622</v>
      </c>
      <c r="B920" s="468" t="s">
        <v>1623</v>
      </c>
      <c r="C920" s="468" t="s">
        <v>824</v>
      </c>
      <c r="D920" s="468" t="s">
        <v>875</v>
      </c>
      <c r="E920" s="468">
        <v>62032</v>
      </c>
      <c r="F920" s="468">
        <v>5363.47</v>
      </c>
    </row>
    <row r="921" spans="1:6">
      <c r="A921" s="468" t="s">
        <v>1622</v>
      </c>
      <c r="B921" s="468" t="s">
        <v>1623</v>
      </c>
      <c r="C921" s="468" t="s">
        <v>882</v>
      </c>
      <c r="D921" s="468" t="s">
        <v>875</v>
      </c>
      <c r="E921" s="468">
        <v>72</v>
      </c>
      <c r="F921" s="468">
        <v>532.16</v>
      </c>
    </row>
    <row r="922" spans="1:6">
      <c r="A922" s="468" t="s">
        <v>1624</v>
      </c>
      <c r="B922" s="468" t="s">
        <v>1625</v>
      </c>
      <c r="C922" s="468" t="s">
        <v>1275</v>
      </c>
      <c r="D922" s="468" t="s">
        <v>875</v>
      </c>
      <c r="E922" s="468">
        <v>0.76</v>
      </c>
      <c r="F922" s="468">
        <v>63.45</v>
      </c>
    </row>
    <row r="923" spans="1:6">
      <c r="A923" s="468" t="s">
        <v>1624</v>
      </c>
      <c r="B923" s="468" t="s">
        <v>1625</v>
      </c>
      <c r="C923" s="468" t="s">
        <v>863</v>
      </c>
      <c r="D923" s="468" t="s">
        <v>875</v>
      </c>
      <c r="E923" s="468">
        <v>0.65</v>
      </c>
      <c r="F923" s="468">
        <v>942.38</v>
      </c>
    </row>
    <row r="924" spans="1:6">
      <c r="A924" s="468" t="s">
        <v>1624</v>
      </c>
      <c r="B924" s="468" t="s">
        <v>1625</v>
      </c>
      <c r="C924" s="468" t="s">
        <v>850</v>
      </c>
      <c r="D924" s="468" t="s">
        <v>875</v>
      </c>
      <c r="E924" s="468">
        <v>0.7</v>
      </c>
      <c r="F924" s="468">
        <v>659.55000000000007</v>
      </c>
    </row>
    <row r="925" spans="1:6">
      <c r="A925" s="468" t="s">
        <v>1624</v>
      </c>
      <c r="B925" s="468" t="s">
        <v>1625</v>
      </c>
      <c r="C925" s="468" t="s">
        <v>851</v>
      </c>
      <c r="D925" s="468" t="s">
        <v>875</v>
      </c>
      <c r="E925" s="468">
        <v>8.75</v>
      </c>
      <c r="F925" s="468">
        <v>450.48</v>
      </c>
    </row>
    <row r="926" spans="1:6">
      <c r="A926" s="468" t="s">
        <v>1624</v>
      </c>
      <c r="B926" s="468" t="s">
        <v>1625</v>
      </c>
      <c r="C926" s="468" t="s">
        <v>824</v>
      </c>
      <c r="D926" s="468" t="s">
        <v>875</v>
      </c>
      <c r="E926" s="468">
        <v>7</v>
      </c>
      <c r="F926" s="468">
        <v>34.6</v>
      </c>
    </row>
    <row r="927" spans="1:6">
      <c r="A927" s="468" t="s">
        <v>1624</v>
      </c>
      <c r="B927" s="468" t="s">
        <v>1625</v>
      </c>
      <c r="C927" s="468" t="s">
        <v>1129</v>
      </c>
      <c r="D927" s="468" t="s">
        <v>875</v>
      </c>
      <c r="E927" s="468">
        <v>0.69000000000000006</v>
      </c>
      <c r="F927" s="468">
        <v>273.3</v>
      </c>
    </row>
    <row r="928" spans="1:6">
      <c r="A928" s="468" t="s">
        <v>1624</v>
      </c>
      <c r="B928" s="468" t="s">
        <v>1625</v>
      </c>
      <c r="C928" s="468" t="s">
        <v>1391</v>
      </c>
      <c r="D928" s="468" t="s">
        <v>875</v>
      </c>
      <c r="E928" s="468">
        <v>4.54</v>
      </c>
      <c r="F928" s="468">
        <v>679.24</v>
      </c>
    </row>
    <row r="929" spans="1:6">
      <c r="A929" s="468" t="s">
        <v>1624</v>
      </c>
      <c r="B929" s="468" t="s">
        <v>1625</v>
      </c>
      <c r="C929" s="468" t="s">
        <v>1014</v>
      </c>
      <c r="D929" s="468" t="s">
        <v>875</v>
      </c>
      <c r="E929" s="468">
        <v>48.680000000000014</v>
      </c>
      <c r="F929" s="468">
        <v>13315.1</v>
      </c>
    </row>
    <row r="930" spans="1:6">
      <c r="A930" s="468" t="s">
        <v>1624</v>
      </c>
      <c r="B930" s="468" t="s">
        <v>1625</v>
      </c>
      <c r="C930" s="468" t="s">
        <v>865</v>
      </c>
      <c r="D930" s="468" t="s">
        <v>875</v>
      </c>
      <c r="E930" s="468">
        <v>6</v>
      </c>
      <c r="F930" s="468">
        <v>6.79</v>
      </c>
    </row>
    <row r="931" spans="1:6">
      <c r="A931" s="468" t="s">
        <v>1624</v>
      </c>
      <c r="B931" s="468" t="s">
        <v>1625</v>
      </c>
      <c r="C931" s="468" t="s">
        <v>854</v>
      </c>
      <c r="D931" s="468" t="s">
        <v>875</v>
      </c>
      <c r="E931" s="468">
        <v>73.950000000000031</v>
      </c>
      <c r="F931" s="468">
        <v>5806.7</v>
      </c>
    </row>
    <row r="932" spans="1:6">
      <c r="A932" s="468" t="s">
        <v>1624</v>
      </c>
      <c r="B932" s="468" t="s">
        <v>1625</v>
      </c>
      <c r="C932" s="468" t="s">
        <v>855</v>
      </c>
      <c r="D932" s="468" t="s">
        <v>875</v>
      </c>
      <c r="E932" s="468">
        <v>222000</v>
      </c>
      <c r="F932" s="468">
        <v>77.31</v>
      </c>
    </row>
    <row r="933" spans="1:6">
      <c r="A933" s="468" t="s">
        <v>1624</v>
      </c>
      <c r="B933" s="468" t="s">
        <v>1625</v>
      </c>
      <c r="C933" s="468" t="s">
        <v>856</v>
      </c>
      <c r="D933" s="468" t="s">
        <v>875</v>
      </c>
      <c r="E933" s="468">
        <v>51.79</v>
      </c>
      <c r="F933" s="468">
        <v>9345.0400000000009</v>
      </c>
    </row>
    <row r="934" spans="1:6">
      <c r="A934" s="468" t="s">
        <v>1626</v>
      </c>
      <c r="B934" s="468" t="s">
        <v>1627</v>
      </c>
      <c r="C934" s="468" t="s">
        <v>845</v>
      </c>
      <c r="D934" s="468" t="s">
        <v>875</v>
      </c>
      <c r="E934" s="468">
        <v>654</v>
      </c>
      <c r="F934" s="468">
        <v>9969.59</v>
      </c>
    </row>
    <row r="935" spans="1:6">
      <c r="A935" s="468" t="s">
        <v>1626</v>
      </c>
      <c r="B935" s="468" t="s">
        <v>1627</v>
      </c>
      <c r="C935" s="468" t="s">
        <v>969</v>
      </c>
      <c r="D935" s="468" t="s">
        <v>875</v>
      </c>
      <c r="E935" s="468">
        <v>232</v>
      </c>
      <c r="F935" s="468">
        <v>1275.9000000000001</v>
      </c>
    </row>
    <row r="936" spans="1:6">
      <c r="A936" s="468" t="s">
        <v>1626</v>
      </c>
      <c r="B936" s="468" t="s">
        <v>1627</v>
      </c>
      <c r="C936" s="468" t="s">
        <v>1628</v>
      </c>
      <c r="D936" s="468" t="s">
        <v>875</v>
      </c>
      <c r="E936" s="468">
        <v>50</v>
      </c>
      <c r="F936" s="468">
        <v>6.4</v>
      </c>
    </row>
    <row r="937" spans="1:6">
      <c r="A937" s="468" t="s">
        <v>1626</v>
      </c>
      <c r="B937" s="468" t="s">
        <v>1627</v>
      </c>
      <c r="C937" s="468" t="s">
        <v>1275</v>
      </c>
      <c r="D937" s="468" t="s">
        <v>875</v>
      </c>
      <c r="E937" s="468">
        <v>3690.8</v>
      </c>
      <c r="F937" s="468">
        <v>42270.96</v>
      </c>
    </row>
    <row r="938" spans="1:6">
      <c r="A938" s="468" t="s">
        <v>1626</v>
      </c>
      <c r="B938" s="468" t="s">
        <v>1627</v>
      </c>
      <c r="C938" s="468" t="s">
        <v>863</v>
      </c>
      <c r="D938" s="468" t="s">
        <v>875</v>
      </c>
      <c r="E938" s="468">
        <v>201423.40000000002</v>
      </c>
      <c r="F938" s="468">
        <v>68057.84</v>
      </c>
    </row>
    <row r="939" spans="1:6">
      <c r="A939" s="468" t="s">
        <v>1626</v>
      </c>
      <c r="B939" s="468" t="s">
        <v>1627</v>
      </c>
      <c r="C939" s="468" t="s">
        <v>850</v>
      </c>
      <c r="D939" s="468" t="s">
        <v>875</v>
      </c>
      <c r="E939" s="468">
        <v>10.8</v>
      </c>
      <c r="F939" s="468">
        <v>162.07</v>
      </c>
    </row>
    <row r="940" spans="1:6">
      <c r="A940" s="468" t="s">
        <v>1626</v>
      </c>
      <c r="B940" s="468" t="s">
        <v>1627</v>
      </c>
      <c r="C940" s="468" t="s">
        <v>824</v>
      </c>
      <c r="D940" s="468" t="s">
        <v>875</v>
      </c>
      <c r="E940" s="468">
        <v>240676.12999999998</v>
      </c>
      <c r="F940" s="468">
        <v>133993.01</v>
      </c>
    </row>
    <row r="941" spans="1:6">
      <c r="A941" s="468" t="s">
        <v>1626</v>
      </c>
      <c r="B941" s="468" t="s">
        <v>1627</v>
      </c>
      <c r="C941" s="468" t="s">
        <v>1129</v>
      </c>
      <c r="D941" s="468" t="s">
        <v>875</v>
      </c>
      <c r="E941" s="468">
        <v>200</v>
      </c>
      <c r="F941" s="468">
        <v>2139.1</v>
      </c>
    </row>
    <row r="942" spans="1:6">
      <c r="A942" s="468" t="s">
        <v>1626</v>
      </c>
      <c r="B942" s="468" t="s">
        <v>1627</v>
      </c>
      <c r="C942" s="468" t="s">
        <v>882</v>
      </c>
      <c r="D942" s="468" t="s">
        <v>875</v>
      </c>
      <c r="E942" s="468">
        <v>28839.1</v>
      </c>
      <c r="F942" s="468">
        <v>17770.79</v>
      </c>
    </row>
    <row r="943" spans="1:6">
      <c r="A943" s="468" t="s">
        <v>1626</v>
      </c>
      <c r="B943" s="468" t="s">
        <v>1627</v>
      </c>
      <c r="C943" s="468" t="s">
        <v>1391</v>
      </c>
      <c r="D943" s="468" t="s">
        <v>875</v>
      </c>
      <c r="E943" s="468">
        <v>5505.2</v>
      </c>
      <c r="F943" s="468">
        <v>71390.19</v>
      </c>
    </row>
    <row r="944" spans="1:6">
      <c r="A944" s="468" t="s">
        <v>1626</v>
      </c>
      <c r="B944" s="468" t="s">
        <v>1627</v>
      </c>
      <c r="C944" s="468" t="s">
        <v>980</v>
      </c>
      <c r="D944" s="468" t="s">
        <v>875</v>
      </c>
      <c r="E944" s="468">
        <v>11647</v>
      </c>
      <c r="F944" s="468">
        <v>19018.78</v>
      </c>
    </row>
    <row r="945" spans="1:6">
      <c r="A945" s="468" t="s">
        <v>1626</v>
      </c>
      <c r="B945" s="468" t="s">
        <v>1627</v>
      </c>
      <c r="C945" s="468" t="s">
        <v>865</v>
      </c>
      <c r="D945" s="468" t="s">
        <v>875</v>
      </c>
      <c r="E945" s="468">
        <v>1132</v>
      </c>
      <c r="F945" s="468">
        <v>7042.88</v>
      </c>
    </row>
    <row r="946" spans="1:6">
      <c r="A946" s="468" t="s">
        <v>1626</v>
      </c>
      <c r="B946" s="468" t="s">
        <v>1627</v>
      </c>
      <c r="C946" s="468" t="s">
        <v>870</v>
      </c>
      <c r="D946" s="468" t="s">
        <v>875</v>
      </c>
      <c r="E946" s="468">
        <v>25</v>
      </c>
      <c r="F946" s="468">
        <v>398.18</v>
      </c>
    </row>
    <row r="947" spans="1:6">
      <c r="A947" s="468" t="s">
        <v>1626</v>
      </c>
      <c r="B947" s="468" t="s">
        <v>1627</v>
      </c>
      <c r="C947" s="468" t="s">
        <v>1398</v>
      </c>
      <c r="D947" s="468" t="s">
        <v>875</v>
      </c>
      <c r="E947" s="468">
        <v>220</v>
      </c>
      <c r="F947" s="468">
        <v>5497.83</v>
      </c>
    </row>
    <row r="948" spans="1:6">
      <c r="A948" s="468" t="s">
        <v>1626</v>
      </c>
      <c r="B948" s="468" t="s">
        <v>1627</v>
      </c>
      <c r="C948" s="468" t="s">
        <v>854</v>
      </c>
      <c r="D948" s="468" t="s">
        <v>875</v>
      </c>
      <c r="E948" s="468">
        <v>14255.48</v>
      </c>
      <c r="F948" s="468">
        <v>44549.81</v>
      </c>
    </row>
    <row r="949" spans="1:6">
      <c r="A949" s="468" t="s">
        <v>1626</v>
      </c>
      <c r="B949" s="468" t="s">
        <v>1627</v>
      </c>
      <c r="C949" s="468" t="s">
        <v>1031</v>
      </c>
      <c r="D949" s="468" t="s">
        <v>875</v>
      </c>
      <c r="E949" s="468">
        <v>3</v>
      </c>
      <c r="F949" s="468">
        <v>250.88</v>
      </c>
    </row>
    <row r="950" spans="1:6">
      <c r="A950" s="468" t="s">
        <v>1626</v>
      </c>
      <c r="B950" s="468" t="s">
        <v>1627</v>
      </c>
      <c r="C950" s="468" t="s">
        <v>856</v>
      </c>
      <c r="D950" s="468" t="s">
        <v>875</v>
      </c>
      <c r="E950" s="468">
        <v>1107.4000000000001</v>
      </c>
      <c r="F950" s="468">
        <v>16522.849999999999</v>
      </c>
    </row>
    <row r="951" spans="1:6">
      <c r="A951" s="468" t="s">
        <v>1629</v>
      </c>
      <c r="B951" s="468" t="s">
        <v>1630</v>
      </c>
      <c r="C951" s="468" t="s">
        <v>863</v>
      </c>
      <c r="D951" s="468" t="s">
        <v>875</v>
      </c>
      <c r="E951" s="468">
        <v>410</v>
      </c>
      <c r="F951" s="468">
        <v>44.160000000000004</v>
      </c>
    </row>
    <row r="952" spans="1:6">
      <c r="A952" s="468" t="s">
        <v>1629</v>
      </c>
      <c r="B952" s="468" t="s">
        <v>1630</v>
      </c>
      <c r="C952" s="468" t="s">
        <v>824</v>
      </c>
      <c r="D952" s="468" t="s">
        <v>875</v>
      </c>
      <c r="E952" s="468">
        <v>172435.29</v>
      </c>
      <c r="F952" s="468">
        <v>25294.570000000003</v>
      </c>
    </row>
    <row r="953" spans="1:6">
      <c r="A953" s="468" t="s">
        <v>1629</v>
      </c>
      <c r="B953" s="468" t="s">
        <v>1630</v>
      </c>
      <c r="C953" s="468" t="s">
        <v>869</v>
      </c>
      <c r="D953" s="468" t="s">
        <v>875</v>
      </c>
      <c r="E953" s="468">
        <v>20</v>
      </c>
      <c r="F953" s="468">
        <v>415.26</v>
      </c>
    </row>
    <row r="954" spans="1:6">
      <c r="A954" s="468" t="s">
        <v>1629</v>
      </c>
      <c r="B954" s="468" t="s">
        <v>1630</v>
      </c>
      <c r="C954" s="468" t="s">
        <v>1398</v>
      </c>
      <c r="D954" s="468" t="s">
        <v>875</v>
      </c>
      <c r="E954" s="468">
        <v>25</v>
      </c>
      <c r="F954" s="468">
        <v>468.26</v>
      </c>
    </row>
    <row r="955" spans="1:6">
      <c r="A955" s="468" t="s">
        <v>1631</v>
      </c>
      <c r="B955" s="468" t="s">
        <v>1632</v>
      </c>
      <c r="C955" s="468" t="s">
        <v>824</v>
      </c>
      <c r="D955" s="468" t="s">
        <v>875</v>
      </c>
      <c r="E955" s="468">
        <v>1260</v>
      </c>
      <c r="F955" s="468">
        <v>254.35</v>
      </c>
    </row>
    <row r="956" spans="1:6">
      <c r="A956" s="468" t="s">
        <v>1633</v>
      </c>
      <c r="B956" s="468" t="s">
        <v>1634</v>
      </c>
      <c r="C956" s="468" t="s">
        <v>849</v>
      </c>
      <c r="D956" s="468" t="s">
        <v>875</v>
      </c>
      <c r="E956" s="468">
        <v>400</v>
      </c>
      <c r="F956" s="468">
        <v>1090.8800000000001</v>
      </c>
    </row>
    <row r="957" spans="1:6">
      <c r="A957" s="468" t="s">
        <v>1633</v>
      </c>
      <c r="B957" s="468" t="s">
        <v>1634</v>
      </c>
      <c r="C957" s="468" t="s">
        <v>851</v>
      </c>
      <c r="D957" s="468" t="s">
        <v>875</v>
      </c>
      <c r="E957" s="468">
        <v>23459</v>
      </c>
      <c r="F957" s="468">
        <v>47806.200000000004</v>
      </c>
    </row>
    <row r="958" spans="1:6">
      <c r="A958" s="468" t="s">
        <v>1633</v>
      </c>
      <c r="B958" s="468" t="s">
        <v>1634</v>
      </c>
      <c r="C958" s="468" t="s">
        <v>824</v>
      </c>
      <c r="D958" s="468" t="s">
        <v>875</v>
      </c>
      <c r="E958" s="468">
        <v>700</v>
      </c>
      <c r="F958" s="468">
        <v>1253.05</v>
      </c>
    </row>
    <row r="959" spans="1:6">
      <c r="A959" s="468" t="s">
        <v>1635</v>
      </c>
      <c r="B959" s="468" t="s">
        <v>1636</v>
      </c>
      <c r="C959" s="468" t="s">
        <v>863</v>
      </c>
      <c r="D959" s="468" t="s">
        <v>875</v>
      </c>
      <c r="E959" s="468">
        <v>25</v>
      </c>
      <c r="F959" s="468">
        <v>1.87</v>
      </c>
    </row>
    <row r="960" spans="1:6">
      <c r="A960" s="468" t="s">
        <v>1635</v>
      </c>
      <c r="B960" s="468" t="s">
        <v>1636</v>
      </c>
      <c r="C960" s="468" t="s">
        <v>824</v>
      </c>
      <c r="D960" s="468" t="s">
        <v>875</v>
      </c>
      <c r="E960" s="468">
        <v>10293.100000000002</v>
      </c>
      <c r="F960" s="468">
        <v>942.56</v>
      </c>
    </row>
    <row r="961" spans="1:6">
      <c r="A961" s="468" t="s">
        <v>1637</v>
      </c>
      <c r="B961" s="468" t="s">
        <v>1638</v>
      </c>
      <c r="C961" s="468" t="s">
        <v>1321</v>
      </c>
      <c r="D961" s="468" t="s">
        <v>875</v>
      </c>
      <c r="E961" s="468">
        <v>2121</v>
      </c>
      <c r="F961" s="468">
        <v>233.45000000000002</v>
      </c>
    </row>
    <row r="962" spans="1:6">
      <c r="A962" s="468" t="s">
        <v>1637</v>
      </c>
      <c r="B962" s="468" t="s">
        <v>1638</v>
      </c>
      <c r="C962" s="468" t="s">
        <v>863</v>
      </c>
      <c r="D962" s="468" t="s">
        <v>875</v>
      </c>
      <c r="E962" s="468">
        <v>62169</v>
      </c>
      <c r="F962" s="468">
        <v>12035.500000000002</v>
      </c>
    </row>
    <row r="963" spans="1:6">
      <c r="A963" s="468" t="s">
        <v>1637</v>
      </c>
      <c r="B963" s="468" t="s">
        <v>1638</v>
      </c>
      <c r="C963" s="468" t="s">
        <v>824</v>
      </c>
      <c r="D963" s="468" t="s">
        <v>875</v>
      </c>
      <c r="E963" s="468">
        <v>838310.43</v>
      </c>
      <c r="F963" s="468">
        <v>349351.01</v>
      </c>
    </row>
    <row r="964" spans="1:6">
      <c r="A964" s="468" t="s">
        <v>1637</v>
      </c>
      <c r="B964" s="468" t="s">
        <v>1638</v>
      </c>
      <c r="C964" s="468" t="s">
        <v>926</v>
      </c>
      <c r="D964" s="468" t="s">
        <v>875</v>
      </c>
      <c r="E964" s="468">
        <v>150</v>
      </c>
      <c r="F964" s="468">
        <v>13.450000000000001</v>
      </c>
    </row>
    <row r="965" spans="1:6">
      <c r="A965" s="468" t="s">
        <v>1637</v>
      </c>
      <c r="B965" s="468" t="s">
        <v>1638</v>
      </c>
      <c r="C965" s="468" t="s">
        <v>1639</v>
      </c>
      <c r="D965" s="468" t="s">
        <v>875</v>
      </c>
      <c r="E965" s="468">
        <v>2180</v>
      </c>
      <c r="F965" s="468">
        <v>1157.27</v>
      </c>
    </row>
    <row r="966" spans="1:6">
      <c r="A966" s="468" t="s">
        <v>1637</v>
      </c>
      <c r="B966" s="468" t="s">
        <v>1638</v>
      </c>
      <c r="C966" s="468" t="s">
        <v>977</v>
      </c>
      <c r="D966" s="468" t="s">
        <v>875</v>
      </c>
      <c r="E966" s="468">
        <v>500</v>
      </c>
      <c r="F966" s="468">
        <v>212.19</v>
      </c>
    </row>
    <row r="967" spans="1:6">
      <c r="A967" s="468" t="s">
        <v>1637</v>
      </c>
      <c r="B967" s="468" t="s">
        <v>1638</v>
      </c>
      <c r="C967" s="468" t="s">
        <v>866</v>
      </c>
      <c r="D967" s="468" t="s">
        <v>875</v>
      </c>
      <c r="E967" s="468">
        <v>58995</v>
      </c>
      <c r="F967" s="468">
        <v>9568.5400000000009</v>
      </c>
    </row>
    <row r="968" spans="1:6">
      <c r="A968" s="468" t="s">
        <v>1640</v>
      </c>
      <c r="B968" s="468" t="s">
        <v>1638</v>
      </c>
      <c r="C968" s="468" t="s">
        <v>824</v>
      </c>
      <c r="D968" s="468" t="s">
        <v>875</v>
      </c>
      <c r="E968" s="468">
        <v>4507.9000000000005</v>
      </c>
      <c r="F968" s="468">
        <v>979.79</v>
      </c>
    </row>
    <row r="969" spans="1:6">
      <c r="A969" s="468" t="s">
        <v>1640</v>
      </c>
      <c r="B969" s="468" t="s">
        <v>1638</v>
      </c>
      <c r="C969" s="468" t="s">
        <v>883</v>
      </c>
      <c r="D969" s="468" t="s">
        <v>875</v>
      </c>
      <c r="E969" s="468">
        <v>1000</v>
      </c>
      <c r="F969" s="468">
        <v>434.36</v>
      </c>
    </row>
    <row r="970" spans="1:6">
      <c r="A970" s="468" t="s">
        <v>1641</v>
      </c>
      <c r="B970" s="468" t="s">
        <v>1642</v>
      </c>
      <c r="C970" s="468" t="s">
        <v>980</v>
      </c>
      <c r="D970" s="468" t="s">
        <v>875</v>
      </c>
      <c r="E970" s="468">
        <v>20</v>
      </c>
      <c r="F970" s="468">
        <v>21.34</v>
      </c>
    </row>
    <row r="971" spans="1:6">
      <c r="A971" s="468" t="s">
        <v>1643</v>
      </c>
      <c r="B971" s="468" t="s">
        <v>1644</v>
      </c>
      <c r="C971" s="468" t="s">
        <v>863</v>
      </c>
      <c r="D971" s="468" t="s">
        <v>875</v>
      </c>
      <c r="E971" s="468">
        <v>50</v>
      </c>
      <c r="F971" s="468">
        <v>98.43</v>
      </c>
    </row>
    <row r="972" spans="1:6">
      <c r="A972" s="468" t="s">
        <v>1643</v>
      </c>
      <c r="B972" s="468" t="s">
        <v>1644</v>
      </c>
      <c r="C972" s="468" t="s">
        <v>980</v>
      </c>
      <c r="D972" s="468" t="s">
        <v>875</v>
      </c>
      <c r="E972" s="468">
        <v>52.5</v>
      </c>
      <c r="F972" s="468">
        <v>44.89</v>
      </c>
    </row>
    <row r="973" spans="1:6">
      <c r="A973" s="468" t="s">
        <v>1643</v>
      </c>
      <c r="B973" s="468" t="s">
        <v>1644</v>
      </c>
      <c r="C973" s="468" t="s">
        <v>854</v>
      </c>
      <c r="D973" s="468" t="s">
        <v>875</v>
      </c>
      <c r="E973" s="468">
        <v>151</v>
      </c>
      <c r="F973" s="468">
        <v>181.97</v>
      </c>
    </row>
    <row r="974" spans="1:6">
      <c r="A974" s="468" t="s">
        <v>1645</v>
      </c>
      <c r="B974" s="468" t="s">
        <v>1646</v>
      </c>
      <c r="C974" s="468" t="s">
        <v>824</v>
      </c>
      <c r="D974" s="468" t="s">
        <v>875</v>
      </c>
      <c r="E974" s="468">
        <v>1000</v>
      </c>
      <c r="F974" s="468">
        <v>174.02</v>
      </c>
    </row>
    <row r="975" spans="1:6">
      <c r="A975" s="468" t="s">
        <v>1645</v>
      </c>
      <c r="B975" s="468" t="s">
        <v>1646</v>
      </c>
      <c r="C975" s="468" t="s">
        <v>980</v>
      </c>
      <c r="D975" s="468" t="s">
        <v>875</v>
      </c>
      <c r="E975" s="468">
        <v>74.2</v>
      </c>
      <c r="F975" s="468">
        <v>81.900000000000006</v>
      </c>
    </row>
    <row r="976" spans="1:6">
      <c r="A976" s="468" t="s">
        <v>1647</v>
      </c>
      <c r="B976" s="468" t="s">
        <v>1648</v>
      </c>
      <c r="C976" s="468" t="s">
        <v>824</v>
      </c>
      <c r="D976" s="468" t="s">
        <v>875</v>
      </c>
      <c r="E976" s="468">
        <v>1286235.22</v>
      </c>
      <c r="F976" s="468">
        <v>11844.119999999999</v>
      </c>
    </row>
    <row r="977" spans="1:6">
      <c r="A977" s="468" t="s">
        <v>1649</v>
      </c>
      <c r="B977" s="468" t="s">
        <v>1650</v>
      </c>
      <c r="C977" s="468" t="s">
        <v>1013</v>
      </c>
      <c r="D977" s="468" t="s">
        <v>875</v>
      </c>
      <c r="E977" s="468">
        <v>220</v>
      </c>
      <c r="F977" s="468">
        <v>707.32</v>
      </c>
    </row>
    <row r="978" spans="1:6">
      <c r="A978" s="468" t="s">
        <v>1649</v>
      </c>
      <c r="B978" s="468" t="s">
        <v>1650</v>
      </c>
      <c r="C978" s="468" t="s">
        <v>862</v>
      </c>
      <c r="D978" s="468" t="s">
        <v>875</v>
      </c>
      <c r="E978" s="468">
        <v>200</v>
      </c>
      <c r="F978" s="468">
        <v>717.06000000000006</v>
      </c>
    </row>
    <row r="979" spans="1:6">
      <c r="A979" s="468" t="s">
        <v>1649</v>
      </c>
      <c r="B979" s="468" t="s">
        <v>1650</v>
      </c>
      <c r="C979" s="468" t="s">
        <v>863</v>
      </c>
      <c r="D979" s="468" t="s">
        <v>875</v>
      </c>
      <c r="E979" s="468">
        <v>1175</v>
      </c>
      <c r="F979" s="468">
        <v>688.91000000000008</v>
      </c>
    </row>
    <row r="980" spans="1:6">
      <c r="A980" s="468" t="s">
        <v>1649</v>
      </c>
      <c r="B980" s="468" t="s">
        <v>1650</v>
      </c>
      <c r="C980" s="468" t="s">
        <v>824</v>
      </c>
      <c r="D980" s="468" t="s">
        <v>875</v>
      </c>
      <c r="E980" s="468">
        <v>14643</v>
      </c>
      <c r="F980" s="468">
        <v>665.03000000000009</v>
      </c>
    </row>
    <row r="981" spans="1:6">
      <c r="A981" s="468" t="s">
        <v>1649</v>
      </c>
      <c r="B981" s="468" t="s">
        <v>1650</v>
      </c>
      <c r="C981" s="468" t="s">
        <v>855</v>
      </c>
      <c r="D981" s="468" t="s">
        <v>875</v>
      </c>
      <c r="E981" s="468">
        <v>70</v>
      </c>
      <c r="F981" s="468">
        <v>312.40000000000003</v>
      </c>
    </row>
    <row r="982" spans="1:6">
      <c r="A982" s="468" t="s">
        <v>1651</v>
      </c>
      <c r="B982" s="468" t="s">
        <v>1652</v>
      </c>
      <c r="C982" s="468" t="s">
        <v>824</v>
      </c>
      <c r="D982" s="468" t="s">
        <v>875</v>
      </c>
      <c r="E982" s="468">
        <v>6201871</v>
      </c>
      <c r="F982" s="468">
        <v>31198.7</v>
      </c>
    </row>
    <row r="983" spans="1:6">
      <c r="A983" s="468" t="s">
        <v>1653</v>
      </c>
      <c r="B983" s="468" t="s">
        <v>1654</v>
      </c>
      <c r="C983" s="468" t="s">
        <v>824</v>
      </c>
      <c r="D983" s="468" t="s">
        <v>875</v>
      </c>
      <c r="E983" s="468">
        <v>10400</v>
      </c>
      <c r="F983" s="468">
        <v>93.58</v>
      </c>
    </row>
    <row r="984" spans="1:6">
      <c r="A984" s="468" t="s">
        <v>1655</v>
      </c>
      <c r="B984" s="468" t="s">
        <v>1656</v>
      </c>
      <c r="C984" s="468" t="s">
        <v>863</v>
      </c>
      <c r="D984" s="468" t="s">
        <v>875</v>
      </c>
      <c r="E984" s="468">
        <v>60</v>
      </c>
      <c r="F984" s="468">
        <v>51.82</v>
      </c>
    </row>
    <row r="985" spans="1:6">
      <c r="A985" s="468" t="s">
        <v>1655</v>
      </c>
      <c r="B985" s="468" t="s">
        <v>1656</v>
      </c>
      <c r="C985" s="468" t="s">
        <v>824</v>
      </c>
      <c r="D985" s="468" t="s">
        <v>875</v>
      </c>
      <c r="E985" s="468">
        <v>50779.21</v>
      </c>
      <c r="F985" s="468">
        <v>6094.27</v>
      </c>
    </row>
    <row r="986" spans="1:6">
      <c r="A986" s="468" t="s">
        <v>1655</v>
      </c>
      <c r="B986" s="468" t="s">
        <v>1656</v>
      </c>
      <c r="C986" s="468" t="s">
        <v>882</v>
      </c>
      <c r="D986" s="468" t="s">
        <v>875</v>
      </c>
      <c r="E986" s="468">
        <v>400</v>
      </c>
      <c r="F986" s="468">
        <v>920.31000000000006</v>
      </c>
    </row>
    <row r="987" spans="1:6">
      <c r="A987" s="468" t="s">
        <v>1655</v>
      </c>
      <c r="B987" s="468" t="s">
        <v>1656</v>
      </c>
      <c r="C987" s="468" t="s">
        <v>855</v>
      </c>
      <c r="D987" s="468" t="s">
        <v>875</v>
      </c>
      <c r="E987" s="468">
        <v>0.15</v>
      </c>
      <c r="F987" s="468">
        <v>2.2600000000000002</v>
      </c>
    </row>
    <row r="988" spans="1:6">
      <c r="A988" s="468" t="s">
        <v>1657</v>
      </c>
      <c r="B988" s="468" t="s">
        <v>1658</v>
      </c>
      <c r="C988" s="468" t="s">
        <v>824</v>
      </c>
      <c r="D988" s="468" t="s">
        <v>875</v>
      </c>
      <c r="E988" s="468">
        <v>215237.77000000002</v>
      </c>
      <c r="F988" s="468">
        <v>41974.990000000005</v>
      </c>
    </row>
    <row r="989" spans="1:6">
      <c r="A989" s="468" t="s">
        <v>1657</v>
      </c>
      <c r="B989" s="468" t="s">
        <v>1658</v>
      </c>
      <c r="C989" s="468" t="s">
        <v>1129</v>
      </c>
      <c r="D989" s="468" t="s">
        <v>875</v>
      </c>
      <c r="E989" s="468">
        <v>144756</v>
      </c>
      <c r="F989" s="468">
        <v>6717.18</v>
      </c>
    </row>
    <row r="990" spans="1:6">
      <c r="A990" s="468" t="s">
        <v>1657</v>
      </c>
      <c r="B990" s="468" t="s">
        <v>1658</v>
      </c>
      <c r="C990" s="468" t="s">
        <v>866</v>
      </c>
      <c r="D990" s="468" t="s">
        <v>875</v>
      </c>
      <c r="E990" s="468">
        <v>1750</v>
      </c>
      <c r="F990" s="468">
        <v>200.62</v>
      </c>
    </row>
    <row r="991" spans="1:6">
      <c r="A991" s="468" t="s">
        <v>1657</v>
      </c>
      <c r="B991" s="468" t="s">
        <v>1658</v>
      </c>
      <c r="C991" s="468" t="s">
        <v>872</v>
      </c>
      <c r="D991" s="468" t="s">
        <v>875</v>
      </c>
      <c r="E991" s="468">
        <v>67400</v>
      </c>
      <c r="F991" s="468">
        <v>4510.74</v>
      </c>
    </row>
    <row r="992" spans="1:6">
      <c r="A992" s="468" t="s">
        <v>1659</v>
      </c>
      <c r="B992" s="468" t="s">
        <v>1660</v>
      </c>
      <c r="C992" s="468" t="s">
        <v>849</v>
      </c>
      <c r="D992" s="468" t="s">
        <v>875</v>
      </c>
      <c r="E992" s="468">
        <v>800</v>
      </c>
      <c r="F992" s="468">
        <v>2485.09</v>
      </c>
    </row>
    <row r="993" spans="1:6">
      <c r="A993" s="468" t="s">
        <v>1659</v>
      </c>
      <c r="B993" s="468" t="s">
        <v>1660</v>
      </c>
      <c r="C993" s="468" t="s">
        <v>851</v>
      </c>
      <c r="D993" s="468" t="s">
        <v>875</v>
      </c>
      <c r="E993" s="468">
        <v>8310.98</v>
      </c>
      <c r="F993" s="468">
        <v>44891.7</v>
      </c>
    </row>
    <row r="994" spans="1:6">
      <c r="A994" s="468" t="s">
        <v>1659</v>
      </c>
      <c r="B994" s="468" t="s">
        <v>1660</v>
      </c>
      <c r="C994" s="468" t="s">
        <v>824</v>
      </c>
      <c r="D994" s="468" t="s">
        <v>875</v>
      </c>
      <c r="E994" s="468">
        <v>546</v>
      </c>
      <c r="F994" s="468">
        <v>1841.1599999999999</v>
      </c>
    </row>
    <row r="995" spans="1:6">
      <c r="A995" s="468" t="s">
        <v>1659</v>
      </c>
      <c r="B995" s="468" t="s">
        <v>1660</v>
      </c>
      <c r="C995" s="468" t="s">
        <v>856</v>
      </c>
      <c r="D995" s="468" t="s">
        <v>875</v>
      </c>
      <c r="E995" s="468">
        <v>140</v>
      </c>
      <c r="F995" s="468">
        <v>458.97</v>
      </c>
    </row>
    <row r="996" spans="1:6">
      <c r="A996" s="468" t="s">
        <v>1661</v>
      </c>
      <c r="B996" s="468" t="s">
        <v>1662</v>
      </c>
      <c r="C996" s="468" t="s">
        <v>863</v>
      </c>
      <c r="D996" s="468" t="s">
        <v>875</v>
      </c>
      <c r="E996" s="468">
        <v>2900</v>
      </c>
      <c r="F996" s="468">
        <v>2353.0499999999997</v>
      </c>
    </row>
    <row r="997" spans="1:6">
      <c r="A997" s="468" t="s">
        <v>1661</v>
      </c>
      <c r="B997" s="468" t="s">
        <v>1662</v>
      </c>
      <c r="C997" s="468" t="s">
        <v>851</v>
      </c>
      <c r="D997" s="468" t="s">
        <v>875</v>
      </c>
      <c r="E997" s="468">
        <v>50</v>
      </c>
      <c r="F997" s="468">
        <v>197.20000000000002</v>
      </c>
    </row>
    <row r="998" spans="1:6">
      <c r="A998" s="468" t="s">
        <v>1661</v>
      </c>
      <c r="B998" s="468" t="s">
        <v>1662</v>
      </c>
      <c r="C998" s="468" t="s">
        <v>824</v>
      </c>
      <c r="D998" s="468" t="s">
        <v>875</v>
      </c>
      <c r="E998" s="468">
        <v>176930.17000000004</v>
      </c>
      <c r="F998" s="468">
        <v>58673.320000000007</v>
      </c>
    </row>
    <row r="999" spans="1:6">
      <c r="A999" s="468" t="s">
        <v>1661</v>
      </c>
      <c r="B999" s="468" t="s">
        <v>1662</v>
      </c>
      <c r="C999" s="468" t="s">
        <v>1014</v>
      </c>
      <c r="D999" s="468" t="s">
        <v>875</v>
      </c>
      <c r="E999" s="468">
        <v>700</v>
      </c>
      <c r="F999" s="468">
        <v>1259.73</v>
      </c>
    </row>
    <row r="1000" spans="1:6">
      <c r="A1000" s="468" t="s">
        <v>1661</v>
      </c>
      <c r="B1000" s="468" t="s">
        <v>1662</v>
      </c>
      <c r="C1000" s="468" t="s">
        <v>1015</v>
      </c>
      <c r="D1000" s="468" t="s">
        <v>875</v>
      </c>
      <c r="E1000" s="468">
        <v>1</v>
      </c>
      <c r="F1000" s="468">
        <v>1.48</v>
      </c>
    </row>
    <row r="1001" spans="1:6">
      <c r="A1001" s="468" t="s">
        <v>1663</v>
      </c>
      <c r="B1001" s="468" t="s">
        <v>1664</v>
      </c>
      <c r="C1001" s="468" t="s">
        <v>1023</v>
      </c>
      <c r="D1001" s="468" t="s">
        <v>875</v>
      </c>
      <c r="E1001" s="468">
        <v>8</v>
      </c>
      <c r="F1001" s="468">
        <v>10.86</v>
      </c>
    </row>
    <row r="1002" spans="1:6">
      <c r="A1002" s="468" t="s">
        <v>1663</v>
      </c>
      <c r="B1002" s="468" t="s">
        <v>1664</v>
      </c>
      <c r="C1002" s="468" t="s">
        <v>863</v>
      </c>
      <c r="D1002" s="468" t="s">
        <v>875</v>
      </c>
      <c r="E1002" s="468">
        <v>4850</v>
      </c>
      <c r="F1002" s="468">
        <v>6922.29</v>
      </c>
    </row>
    <row r="1003" spans="1:6">
      <c r="A1003" s="468" t="s">
        <v>1663</v>
      </c>
      <c r="B1003" s="468" t="s">
        <v>1664</v>
      </c>
      <c r="C1003" s="468" t="s">
        <v>966</v>
      </c>
      <c r="D1003" s="468" t="s">
        <v>875</v>
      </c>
      <c r="E1003" s="468">
        <v>6300</v>
      </c>
      <c r="F1003" s="468">
        <v>8326.94</v>
      </c>
    </row>
    <row r="1004" spans="1:6">
      <c r="A1004" s="468" t="s">
        <v>1663</v>
      </c>
      <c r="B1004" s="468" t="s">
        <v>1664</v>
      </c>
      <c r="C1004" s="468" t="s">
        <v>824</v>
      </c>
      <c r="D1004" s="468" t="s">
        <v>875</v>
      </c>
      <c r="E1004" s="468">
        <v>9352.2000000000007</v>
      </c>
      <c r="F1004" s="468">
        <v>20469.169999999998</v>
      </c>
    </row>
    <row r="1005" spans="1:6">
      <c r="A1005" s="468" t="s">
        <v>1663</v>
      </c>
      <c r="B1005" s="468" t="s">
        <v>1664</v>
      </c>
      <c r="C1005" s="468" t="s">
        <v>854</v>
      </c>
      <c r="D1005" s="468" t="s">
        <v>875</v>
      </c>
      <c r="E1005" s="468">
        <v>3</v>
      </c>
      <c r="F1005" s="468">
        <v>1.02</v>
      </c>
    </row>
    <row r="1006" spans="1:6">
      <c r="A1006" s="468" t="s">
        <v>1665</v>
      </c>
      <c r="B1006" s="468" t="s">
        <v>1666</v>
      </c>
      <c r="C1006" s="468" t="s">
        <v>824</v>
      </c>
      <c r="D1006" s="468" t="s">
        <v>875</v>
      </c>
      <c r="E1006" s="468">
        <v>57.3</v>
      </c>
      <c r="F1006" s="468">
        <v>351.52</v>
      </c>
    </row>
    <row r="1007" spans="1:6">
      <c r="A1007" s="468" t="s">
        <v>1667</v>
      </c>
      <c r="B1007" s="468" t="s">
        <v>1668</v>
      </c>
      <c r="C1007" s="468" t="s">
        <v>863</v>
      </c>
      <c r="D1007" s="468" t="s">
        <v>875</v>
      </c>
      <c r="E1007" s="468">
        <v>4000</v>
      </c>
      <c r="F1007" s="468">
        <v>3444.87</v>
      </c>
    </row>
    <row r="1008" spans="1:6">
      <c r="A1008" s="468" t="s">
        <v>1667</v>
      </c>
      <c r="B1008" s="468" t="s">
        <v>1668</v>
      </c>
      <c r="C1008" s="468" t="s">
        <v>824</v>
      </c>
      <c r="D1008" s="468" t="s">
        <v>875</v>
      </c>
      <c r="E1008" s="468">
        <v>102856</v>
      </c>
      <c r="F1008" s="468">
        <v>14607.400000000001</v>
      </c>
    </row>
    <row r="1009" spans="1:6">
      <c r="A1009" s="468" t="s">
        <v>1667</v>
      </c>
      <c r="B1009" s="468" t="s">
        <v>1668</v>
      </c>
      <c r="C1009" s="468" t="s">
        <v>882</v>
      </c>
      <c r="D1009" s="468" t="s">
        <v>875</v>
      </c>
      <c r="E1009" s="468">
        <v>1000</v>
      </c>
      <c r="F1009" s="468">
        <v>874.81000000000006</v>
      </c>
    </row>
    <row r="1010" spans="1:6">
      <c r="A1010" s="468" t="s">
        <v>1669</v>
      </c>
      <c r="B1010" s="468" t="s">
        <v>1670</v>
      </c>
      <c r="C1010" s="468" t="s">
        <v>863</v>
      </c>
      <c r="D1010" s="468" t="s">
        <v>875</v>
      </c>
      <c r="E1010" s="468">
        <v>120</v>
      </c>
      <c r="F1010" s="468">
        <v>24.69</v>
      </c>
    </row>
    <row r="1011" spans="1:6">
      <c r="A1011" s="468" t="s">
        <v>1669</v>
      </c>
      <c r="B1011" s="468" t="s">
        <v>1670</v>
      </c>
      <c r="C1011" s="468" t="s">
        <v>824</v>
      </c>
      <c r="D1011" s="468" t="s">
        <v>875</v>
      </c>
      <c r="E1011" s="468">
        <v>4135.6000000000004</v>
      </c>
      <c r="F1011" s="468">
        <v>2277.33</v>
      </c>
    </row>
    <row r="1012" spans="1:6">
      <c r="A1012" s="468" t="s">
        <v>1669</v>
      </c>
      <c r="B1012" s="468" t="s">
        <v>1670</v>
      </c>
      <c r="C1012" s="468" t="s">
        <v>882</v>
      </c>
      <c r="D1012" s="468" t="s">
        <v>875</v>
      </c>
      <c r="E1012" s="468">
        <v>500</v>
      </c>
      <c r="F1012" s="468">
        <v>1161.1600000000001</v>
      </c>
    </row>
    <row r="1013" spans="1:6">
      <c r="A1013" s="468" t="s">
        <v>1671</v>
      </c>
      <c r="B1013" s="468" t="s">
        <v>1672</v>
      </c>
      <c r="C1013" s="468" t="s">
        <v>863</v>
      </c>
      <c r="D1013" s="468" t="s">
        <v>825</v>
      </c>
      <c r="E1013" s="468">
        <v>19000</v>
      </c>
      <c r="F1013" s="468">
        <v>682.79</v>
      </c>
    </row>
    <row r="1014" spans="1:6">
      <c r="A1014" s="468" t="s">
        <v>1671</v>
      </c>
      <c r="B1014" s="468" t="s">
        <v>1672</v>
      </c>
      <c r="C1014" s="468" t="s">
        <v>824</v>
      </c>
      <c r="D1014" s="468" t="s">
        <v>825</v>
      </c>
      <c r="E1014" s="468">
        <v>16581</v>
      </c>
      <c r="F1014" s="468">
        <v>310.47999999999996</v>
      </c>
    </row>
    <row r="1015" spans="1:6">
      <c r="A1015" s="468" t="s">
        <v>1673</v>
      </c>
      <c r="B1015" s="468" t="s">
        <v>1674</v>
      </c>
      <c r="C1015" s="468" t="s">
        <v>824</v>
      </c>
      <c r="D1015" s="468" t="s">
        <v>875</v>
      </c>
      <c r="E1015" s="468">
        <v>454853</v>
      </c>
      <c r="F1015" s="468">
        <v>10447.14</v>
      </c>
    </row>
    <row r="1016" spans="1:6">
      <c r="A1016" s="468" t="s">
        <v>1675</v>
      </c>
      <c r="B1016" s="468" t="s">
        <v>1676</v>
      </c>
      <c r="C1016" s="468" t="s">
        <v>863</v>
      </c>
      <c r="D1016" s="468" t="s">
        <v>875</v>
      </c>
      <c r="E1016" s="468">
        <v>1400</v>
      </c>
      <c r="F1016" s="468">
        <v>175.56</v>
      </c>
    </row>
    <row r="1017" spans="1:6">
      <c r="A1017" s="468" t="s">
        <v>1675</v>
      </c>
      <c r="B1017" s="468" t="s">
        <v>1676</v>
      </c>
      <c r="C1017" s="468" t="s">
        <v>824</v>
      </c>
      <c r="D1017" s="468" t="s">
        <v>875</v>
      </c>
      <c r="E1017" s="468">
        <v>6</v>
      </c>
      <c r="F1017" s="468">
        <v>13.08</v>
      </c>
    </row>
    <row r="1018" spans="1:6">
      <c r="A1018" s="468" t="s">
        <v>1677</v>
      </c>
      <c r="B1018" s="468" t="s">
        <v>1678</v>
      </c>
      <c r="C1018" s="468" t="s">
        <v>824</v>
      </c>
      <c r="D1018" s="468" t="s">
        <v>875</v>
      </c>
      <c r="E1018" s="468">
        <v>67466</v>
      </c>
      <c r="F1018" s="468">
        <v>66176.62000000001</v>
      </c>
    </row>
    <row r="1019" spans="1:6">
      <c r="A1019" s="468" t="s">
        <v>1679</v>
      </c>
      <c r="B1019" s="468" t="s">
        <v>1680</v>
      </c>
      <c r="C1019" s="468" t="s">
        <v>824</v>
      </c>
      <c r="D1019" s="468" t="s">
        <v>875</v>
      </c>
      <c r="E1019" s="468">
        <v>262214</v>
      </c>
      <c r="F1019" s="468">
        <v>11878.25</v>
      </c>
    </row>
    <row r="1020" spans="1:6">
      <c r="A1020" s="468" t="s">
        <v>1681</v>
      </c>
      <c r="B1020" s="468" t="s">
        <v>1682</v>
      </c>
      <c r="C1020" s="468" t="s">
        <v>824</v>
      </c>
      <c r="D1020" s="468" t="s">
        <v>875</v>
      </c>
      <c r="E1020" s="468">
        <v>170499</v>
      </c>
      <c r="F1020" s="468">
        <v>17906.580000000002</v>
      </c>
    </row>
    <row r="1021" spans="1:6">
      <c r="A1021" s="468" t="s">
        <v>1683</v>
      </c>
      <c r="B1021" s="468" t="s">
        <v>1684</v>
      </c>
      <c r="C1021" s="468" t="s">
        <v>863</v>
      </c>
      <c r="D1021" s="468" t="s">
        <v>875</v>
      </c>
      <c r="E1021" s="468">
        <v>330</v>
      </c>
      <c r="F1021" s="468">
        <v>223.61</v>
      </c>
    </row>
    <row r="1022" spans="1:6">
      <c r="A1022" s="468" t="s">
        <v>1683</v>
      </c>
      <c r="B1022" s="468" t="s">
        <v>1684</v>
      </c>
      <c r="C1022" s="468" t="s">
        <v>824</v>
      </c>
      <c r="D1022" s="468" t="s">
        <v>875</v>
      </c>
      <c r="E1022" s="468">
        <v>1317</v>
      </c>
      <c r="F1022" s="468">
        <v>391.13</v>
      </c>
    </row>
    <row r="1023" spans="1:6">
      <c r="A1023" s="468" t="s">
        <v>1683</v>
      </c>
      <c r="B1023" s="468" t="s">
        <v>1684</v>
      </c>
      <c r="C1023" s="468" t="s">
        <v>1129</v>
      </c>
      <c r="D1023" s="468" t="s">
        <v>875</v>
      </c>
      <c r="E1023" s="468">
        <v>3935</v>
      </c>
      <c r="F1023" s="468">
        <v>2528.06</v>
      </c>
    </row>
    <row r="1024" spans="1:6">
      <c r="A1024" s="468" t="s">
        <v>1683</v>
      </c>
      <c r="B1024" s="468" t="s">
        <v>1684</v>
      </c>
      <c r="C1024" s="468" t="s">
        <v>854</v>
      </c>
      <c r="D1024" s="468" t="s">
        <v>875</v>
      </c>
      <c r="E1024" s="468">
        <v>618</v>
      </c>
      <c r="F1024" s="468">
        <v>432.38</v>
      </c>
    </row>
    <row r="1025" spans="1:6">
      <c r="A1025" s="468" t="s">
        <v>1685</v>
      </c>
      <c r="B1025" s="468" t="s">
        <v>1686</v>
      </c>
      <c r="C1025" s="468" t="s">
        <v>824</v>
      </c>
      <c r="D1025" s="468" t="s">
        <v>875</v>
      </c>
      <c r="E1025" s="468">
        <v>3000</v>
      </c>
      <c r="F1025" s="468">
        <v>125.68</v>
      </c>
    </row>
    <row r="1026" spans="1:6">
      <c r="A1026" s="468" t="s">
        <v>1687</v>
      </c>
      <c r="B1026" s="468" t="s">
        <v>1688</v>
      </c>
      <c r="C1026" s="468" t="s">
        <v>1129</v>
      </c>
      <c r="D1026" s="468" t="s">
        <v>875</v>
      </c>
      <c r="E1026" s="468">
        <v>178</v>
      </c>
      <c r="F1026" s="468">
        <v>49.83</v>
      </c>
    </row>
    <row r="1027" spans="1:6">
      <c r="A1027" s="468" t="s">
        <v>1689</v>
      </c>
      <c r="B1027" s="468" t="s">
        <v>1690</v>
      </c>
      <c r="C1027" s="468" t="s">
        <v>863</v>
      </c>
      <c r="D1027" s="468" t="s">
        <v>875</v>
      </c>
      <c r="E1027" s="468">
        <v>25</v>
      </c>
      <c r="F1027" s="468">
        <v>6.55</v>
      </c>
    </row>
    <row r="1028" spans="1:6">
      <c r="A1028" s="468" t="s">
        <v>1689</v>
      </c>
      <c r="B1028" s="468" t="s">
        <v>1690</v>
      </c>
      <c r="C1028" s="468" t="s">
        <v>824</v>
      </c>
      <c r="D1028" s="468" t="s">
        <v>875</v>
      </c>
      <c r="E1028" s="468">
        <v>102498</v>
      </c>
      <c r="F1028" s="468">
        <v>3608.3500000000004</v>
      </c>
    </row>
    <row r="1029" spans="1:6">
      <c r="A1029" s="468" t="s">
        <v>1689</v>
      </c>
      <c r="B1029" s="468" t="s">
        <v>1690</v>
      </c>
      <c r="C1029" s="468" t="s">
        <v>1219</v>
      </c>
      <c r="D1029" s="468" t="s">
        <v>875</v>
      </c>
      <c r="E1029" s="468">
        <v>1</v>
      </c>
      <c r="F1029" s="468">
        <v>13.47</v>
      </c>
    </row>
    <row r="1030" spans="1:6">
      <c r="A1030" s="468" t="s">
        <v>1689</v>
      </c>
      <c r="B1030" s="468" t="s">
        <v>1690</v>
      </c>
      <c r="C1030" s="468" t="s">
        <v>872</v>
      </c>
      <c r="D1030" s="468" t="s">
        <v>875</v>
      </c>
      <c r="E1030" s="468">
        <v>3311100.79</v>
      </c>
      <c r="F1030" s="468">
        <v>79308.31</v>
      </c>
    </row>
    <row r="1031" spans="1:6">
      <c r="A1031" s="468" t="s">
        <v>1691</v>
      </c>
      <c r="B1031" s="468" t="s">
        <v>1692</v>
      </c>
      <c r="C1031" s="468" t="s">
        <v>824</v>
      </c>
      <c r="D1031" s="468" t="s">
        <v>875</v>
      </c>
      <c r="E1031" s="468">
        <v>100</v>
      </c>
      <c r="F1031" s="468">
        <v>15.02</v>
      </c>
    </row>
    <row r="1032" spans="1:6">
      <c r="A1032" s="468" t="s">
        <v>1693</v>
      </c>
      <c r="B1032" s="468" t="s">
        <v>1694</v>
      </c>
      <c r="C1032" s="468" t="s">
        <v>845</v>
      </c>
      <c r="D1032" s="468" t="s">
        <v>875</v>
      </c>
      <c r="E1032" s="468">
        <v>163236</v>
      </c>
      <c r="F1032" s="468">
        <v>9397.9600000000009</v>
      </c>
    </row>
    <row r="1033" spans="1:6">
      <c r="A1033" s="468" t="s">
        <v>1693</v>
      </c>
      <c r="B1033" s="468" t="s">
        <v>1694</v>
      </c>
      <c r="C1033" s="468" t="s">
        <v>865</v>
      </c>
      <c r="D1033" s="468" t="s">
        <v>875</v>
      </c>
      <c r="E1033" s="468">
        <v>186810</v>
      </c>
      <c r="F1033" s="468">
        <v>10754.91</v>
      </c>
    </row>
    <row r="1034" spans="1:6">
      <c r="A1034" s="468" t="s">
        <v>1695</v>
      </c>
      <c r="B1034" s="468" t="s">
        <v>1696</v>
      </c>
      <c r="C1034" s="468" t="s">
        <v>845</v>
      </c>
      <c r="D1034" s="468" t="s">
        <v>875</v>
      </c>
      <c r="E1034" s="468">
        <v>1905568</v>
      </c>
      <c r="F1034" s="468">
        <v>113763.91</v>
      </c>
    </row>
    <row r="1035" spans="1:6">
      <c r="A1035" s="468" t="s">
        <v>1695</v>
      </c>
      <c r="B1035" s="468" t="s">
        <v>1696</v>
      </c>
      <c r="C1035" s="468" t="s">
        <v>824</v>
      </c>
      <c r="D1035" s="468" t="s">
        <v>875</v>
      </c>
      <c r="E1035" s="468">
        <v>15587309.5</v>
      </c>
      <c r="F1035" s="468">
        <v>1150826.72</v>
      </c>
    </row>
    <row r="1036" spans="1:6">
      <c r="A1036" s="468" t="s">
        <v>1695</v>
      </c>
      <c r="B1036" s="468" t="s">
        <v>1696</v>
      </c>
      <c r="C1036" s="468" t="s">
        <v>865</v>
      </c>
      <c r="D1036" s="468" t="s">
        <v>875</v>
      </c>
      <c r="E1036" s="468">
        <v>757177</v>
      </c>
      <c r="F1036" s="468">
        <v>48146.43</v>
      </c>
    </row>
    <row r="1037" spans="1:6">
      <c r="A1037" s="468" t="s">
        <v>1695</v>
      </c>
      <c r="B1037" s="468" t="s">
        <v>1696</v>
      </c>
      <c r="C1037" s="468" t="s">
        <v>854</v>
      </c>
      <c r="D1037" s="468" t="s">
        <v>875</v>
      </c>
      <c r="E1037" s="468">
        <v>141512</v>
      </c>
      <c r="F1037" s="468">
        <v>12109.2</v>
      </c>
    </row>
    <row r="1038" spans="1:6">
      <c r="A1038" s="468" t="s">
        <v>1697</v>
      </c>
      <c r="B1038" s="468" t="s">
        <v>1698</v>
      </c>
      <c r="C1038" s="468" t="s">
        <v>824</v>
      </c>
      <c r="D1038" s="468" t="s">
        <v>875</v>
      </c>
      <c r="E1038" s="468">
        <v>200360</v>
      </c>
      <c r="F1038" s="468">
        <v>13306.14</v>
      </c>
    </row>
    <row r="1039" spans="1:6">
      <c r="A1039" s="468" t="s">
        <v>1699</v>
      </c>
      <c r="B1039" s="468" t="s">
        <v>1700</v>
      </c>
      <c r="C1039" s="468" t="s">
        <v>863</v>
      </c>
      <c r="D1039" s="468" t="s">
        <v>875</v>
      </c>
      <c r="E1039" s="468">
        <v>1450</v>
      </c>
      <c r="F1039" s="468">
        <v>506.84000000000003</v>
      </c>
    </row>
    <row r="1040" spans="1:6">
      <c r="A1040" s="468" t="s">
        <v>1699</v>
      </c>
      <c r="B1040" s="468" t="s">
        <v>1700</v>
      </c>
      <c r="C1040" s="468" t="s">
        <v>824</v>
      </c>
      <c r="D1040" s="468" t="s">
        <v>875</v>
      </c>
      <c r="E1040" s="468">
        <v>229042</v>
      </c>
      <c r="F1040" s="468">
        <v>15122.49</v>
      </c>
    </row>
    <row r="1041" spans="1:6">
      <c r="A1041" s="468" t="s">
        <v>1701</v>
      </c>
      <c r="B1041" s="468" t="s">
        <v>1702</v>
      </c>
      <c r="C1041" s="468" t="s">
        <v>856</v>
      </c>
      <c r="D1041" s="468" t="s">
        <v>875</v>
      </c>
      <c r="E1041" s="468">
        <v>20</v>
      </c>
      <c r="F1041" s="468">
        <v>189.07</v>
      </c>
    </row>
    <row r="1042" spans="1:6">
      <c r="A1042" s="468" t="s">
        <v>1703</v>
      </c>
      <c r="B1042" s="468" t="s">
        <v>1704</v>
      </c>
      <c r="C1042" s="468" t="s">
        <v>863</v>
      </c>
      <c r="D1042" s="468" t="s">
        <v>875</v>
      </c>
      <c r="E1042" s="468">
        <v>109.82</v>
      </c>
      <c r="F1042" s="468">
        <v>132.26</v>
      </c>
    </row>
    <row r="1043" spans="1:6">
      <c r="A1043" s="468" t="s">
        <v>1703</v>
      </c>
      <c r="B1043" s="468" t="s">
        <v>1704</v>
      </c>
      <c r="C1043" s="468" t="s">
        <v>824</v>
      </c>
      <c r="D1043" s="468" t="s">
        <v>875</v>
      </c>
      <c r="E1043" s="468">
        <v>6275</v>
      </c>
      <c r="F1043" s="468">
        <v>2507.31</v>
      </c>
    </row>
    <row r="1044" spans="1:6">
      <c r="A1044" s="468" t="s">
        <v>1703</v>
      </c>
      <c r="B1044" s="468" t="s">
        <v>1704</v>
      </c>
      <c r="C1044" s="468" t="s">
        <v>883</v>
      </c>
      <c r="D1044" s="468" t="s">
        <v>875</v>
      </c>
      <c r="E1044" s="468">
        <v>38603</v>
      </c>
      <c r="F1044" s="468">
        <v>6336</v>
      </c>
    </row>
    <row r="1045" spans="1:6">
      <c r="A1045" s="468" t="s">
        <v>1703</v>
      </c>
      <c r="B1045" s="468" t="s">
        <v>1704</v>
      </c>
      <c r="C1045" s="468" t="s">
        <v>856</v>
      </c>
      <c r="D1045" s="468" t="s">
        <v>875</v>
      </c>
      <c r="E1045" s="468">
        <v>26.01</v>
      </c>
      <c r="F1045" s="468">
        <v>115.72</v>
      </c>
    </row>
    <row r="1046" spans="1:6">
      <c r="A1046" s="468" t="s">
        <v>1705</v>
      </c>
      <c r="B1046" s="468" t="s">
        <v>1706</v>
      </c>
      <c r="C1046" s="468" t="s">
        <v>863</v>
      </c>
      <c r="D1046" s="468" t="s">
        <v>875</v>
      </c>
      <c r="E1046" s="468">
        <v>0.4</v>
      </c>
      <c r="F1046" s="468">
        <v>2.41</v>
      </c>
    </row>
    <row r="1047" spans="1:6">
      <c r="A1047" s="468" t="s">
        <v>1707</v>
      </c>
      <c r="B1047" s="468" t="s">
        <v>1708</v>
      </c>
      <c r="C1047" s="468" t="s">
        <v>824</v>
      </c>
      <c r="D1047" s="468" t="s">
        <v>875</v>
      </c>
      <c r="E1047" s="468">
        <v>52.5</v>
      </c>
      <c r="F1047" s="468">
        <v>40.870000000000005</v>
      </c>
    </row>
    <row r="1048" spans="1:6">
      <c r="A1048" s="468" t="s">
        <v>1709</v>
      </c>
      <c r="B1048" s="468" t="s">
        <v>1710</v>
      </c>
      <c r="C1048" s="468" t="s">
        <v>1215</v>
      </c>
      <c r="D1048" s="468" t="s">
        <v>875</v>
      </c>
      <c r="E1048" s="468">
        <v>95666459</v>
      </c>
      <c r="F1048" s="468">
        <v>8773261.2899999991</v>
      </c>
    </row>
    <row r="1049" spans="1:6">
      <c r="A1049" s="468" t="s">
        <v>1709</v>
      </c>
      <c r="B1049" s="468" t="s">
        <v>1710</v>
      </c>
      <c r="C1049" s="468" t="s">
        <v>1023</v>
      </c>
      <c r="D1049" s="468" t="s">
        <v>875</v>
      </c>
      <c r="E1049" s="468">
        <v>46090246</v>
      </c>
      <c r="F1049" s="468">
        <v>4316024.13</v>
      </c>
    </row>
    <row r="1050" spans="1:6">
      <c r="A1050" s="468" t="s">
        <v>1709</v>
      </c>
      <c r="B1050" s="468" t="s">
        <v>1710</v>
      </c>
      <c r="C1050" s="468" t="s">
        <v>824</v>
      </c>
      <c r="D1050" s="468" t="s">
        <v>875</v>
      </c>
      <c r="E1050" s="468">
        <v>1402</v>
      </c>
      <c r="F1050" s="468">
        <v>231.69</v>
      </c>
    </row>
    <row r="1051" spans="1:6">
      <c r="A1051" s="468" t="s">
        <v>1709</v>
      </c>
      <c r="B1051" s="468" t="s">
        <v>1710</v>
      </c>
      <c r="C1051" s="468" t="s">
        <v>852</v>
      </c>
      <c r="D1051" s="468" t="s">
        <v>875</v>
      </c>
      <c r="E1051" s="468">
        <v>300000</v>
      </c>
      <c r="F1051" s="468">
        <v>22267.33</v>
      </c>
    </row>
    <row r="1052" spans="1:6">
      <c r="A1052" s="468" t="s">
        <v>1709</v>
      </c>
      <c r="B1052" s="468" t="s">
        <v>1710</v>
      </c>
      <c r="C1052" s="468" t="s">
        <v>1609</v>
      </c>
      <c r="D1052" s="468" t="s">
        <v>875</v>
      </c>
      <c r="E1052" s="468">
        <v>21272000</v>
      </c>
      <c r="F1052" s="468">
        <v>1912226.6400000001</v>
      </c>
    </row>
    <row r="1053" spans="1:6">
      <c r="A1053" s="468" t="s">
        <v>1711</v>
      </c>
      <c r="B1053" s="468" t="s">
        <v>1712</v>
      </c>
      <c r="C1053" s="468" t="s">
        <v>863</v>
      </c>
      <c r="D1053" s="468" t="s">
        <v>875</v>
      </c>
      <c r="E1053" s="468">
        <v>100</v>
      </c>
      <c r="F1053" s="468">
        <v>8.31</v>
      </c>
    </row>
    <row r="1054" spans="1:6">
      <c r="A1054" s="468" t="s">
        <v>1711</v>
      </c>
      <c r="B1054" s="468" t="s">
        <v>1712</v>
      </c>
      <c r="C1054" s="468" t="s">
        <v>851</v>
      </c>
      <c r="D1054" s="468" t="s">
        <v>875</v>
      </c>
      <c r="E1054" s="468">
        <v>50</v>
      </c>
      <c r="F1054" s="468">
        <v>52.910000000000004</v>
      </c>
    </row>
    <row r="1055" spans="1:6">
      <c r="A1055" s="468" t="s">
        <v>1711</v>
      </c>
      <c r="B1055" s="468" t="s">
        <v>1712</v>
      </c>
      <c r="C1055" s="468" t="s">
        <v>824</v>
      </c>
      <c r="D1055" s="468" t="s">
        <v>875</v>
      </c>
      <c r="E1055" s="468">
        <v>7078</v>
      </c>
      <c r="F1055" s="468">
        <v>973.96</v>
      </c>
    </row>
    <row r="1056" spans="1:6">
      <c r="A1056" s="468" t="s">
        <v>1711</v>
      </c>
      <c r="B1056" s="468" t="s">
        <v>1712</v>
      </c>
      <c r="C1056" s="468" t="s">
        <v>852</v>
      </c>
      <c r="D1056" s="468" t="s">
        <v>875</v>
      </c>
      <c r="E1056" s="468">
        <v>227138.90000000002</v>
      </c>
      <c r="F1056" s="468">
        <v>29616.649999999998</v>
      </c>
    </row>
    <row r="1057" spans="1:6">
      <c r="A1057" s="468" t="s">
        <v>1713</v>
      </c>
      <c r="B1057" s="468" t="s">
        <v>1714</v>
      </c>
      <c r="C1057" s="468" t="s">
        <v>863</v>
      </c>
      <c r="D1057" s="468" t="s">
        <v>875</v>
      </c>
      <c r="E1057" s="468">
        <v>78</v>
      </c>
      <c r="F1057" s="468">
        <v>9.11</v>
      </c>
    </row>
    <row r="1058" spans="1:6">
      <c r="A1058" s="468" t="s">
        <v>1715</v>
      </c>
      <c r="B1058" s="468" t="s">
        <v>1716</v>
      </c>
      <c r="C1058" s="468" t="s">
        <v>824</v>
      </c>
      <c r="D1058" s="468" t="s">
        <v>875</v>
      </c>
      <c r="E1058" s="468">
        <v>268.60000000000002</v>
      </c>
      <c r="F1058" s="468">
        <v>173.89000000000001</v>
      </c>
    </row>
    <row r="1059" spans="1:6">
      <c r="A1059" s="468" t="s">
        <v>1717</v>
      </c>
      <c r="B1059" s="468" t="s">
        <v>1718</v>
      </c>
      <c r="C1059" s="468" t="s">
        <v>863</v>
      </c>
      <c r="D1059" s="468" t="s">
        <v>875</v>
      </c>
      <c r="E1059" s="468">
        <v>30</v>
      </c>
      <c r="F1059" s="468">
        <v>6.84</v>
      </c>
    </row>
    <row r="1060" spans="1:6">
      <c r="A1060" s="468" t="s">
        <v>1717</v>
      </c>
      <c r="B1060" s="468" t="s">
        <v>1718</v>
      </c>
      <c r="C1060" s="468" t="s">
        <v>1111</v>
      </c>
      <c r="D1060" s="468" t="s">
        <v>875</v>
      </c>
      <c r="E1060" s="468">
        <v>430.56</v>
      </c>
      <c r="F1060" s="468">
        <v>253.33</v>
      </c>
    </row>
    <row r="1061" spans="1:6">
      <c r="A1061" s="468" t="s">
        <v>1717</v>
      </c>
      <c r="B1061" s="468" t="s">
        <v>1718</v>
      </c>
      <c r="C1061" s="468" t="s">
        <v>824</v>
      </c>
      <c r="D1061" s="468" t="s">
        <v>875</v>
      </c>
      <c r="E1061" s="468">
        <v>84.4</v>
      </c>
      <c r="F1061" s="468">
        <v>25.95</v>
      </c>
    </row>
    <row r="1062" spans="1:6">
      <c r="A1062" s="468" t="s">
        <v>1717</v>
      </c>
      <c r="B1062" s="468" t="s">
        <v>1718</v>
      </c>
      <c r="C1062" s="468" t="s">
        <v>882</v>
      </c>
      <c r="D1062" s="468" t="s">
        <v>875</v>
      </c>
      <c r="E1062" s="468">
        <v>4995.4000000000005</v>
      </c>
      <c r="F1062" s="468">
        <v>4006.7200000000003</v>
      </c>
    </row>
    <row r="1063" spans="1:6">
      <c r="A1063" s="468" t="s">
        <v>1717</v>
      </c>
      <c r="B1063" s="468" t="s">
        <v>1718</v>
      </c>
      <c r="C1063" s="468" t="s">
        <v>883</v>
      </c>
      <c r="D1063" s="468" t="s">
        <v>875</v>
      </c>
      <c r="E1063" s="468">
        <v>5706.68</v>
      </c>
      <c r="F1063" s="468">
        <v>4042.2400000000002</v>
      </c>
    </row>
    <row r="1064" spans="1:6">
      <c r="A1064" s="468" t="s">
        <v>1717</v>
      </c>
      <c r="B1064" s="468" t="s">
        <v>1718</v>
      </c>
      <c r="C1064" s="468" t="s">
        <v>1015</v>
      </c>
      <c r="D1064" s="468" t="s">
        <v>875</v>
      </c>
      <c r="E1064" s="468">
        <v>10735.27</v>
      </c>
      <c r="F1064" s="468">
        <v>7291.54</v>
      </c>
    </row>
    <row r="1065" spans="1:6">
      <c r="A1065" s="468" t="s">
        <v>1719</v>
      </c>
      <c r="B1065" s="468" t="s">
        <v>1720</v>
      </c>
      <c r="C1065" s="468" t="s">
        <v>863</v>
      </c>
      <c r="D1065" s="468" t="s">
        <v>875</v>
      </c>
      <c r="E1065" s="468">
        <v>864.4</v>
      </c>
      <c r="F1065" s="468">
        <v>142.61000000000001</v>
      </c>
    </row>
    <row r="1066" spans="1:6">
      <c r="A1066" s="468" t="s">
        <v>1719</v>
      </c>
      <c r="B1066" s="468" t="s">
        <v>1720</v>
      </c>
      <c r="C1066" s="468" t="s">
        <v>824</v>
      </c>
      <c r="D1066" s="468" t="s">
        <v>875</v>
      </c>
      <c r="E1066" s="468">
        <v>132.1</v>
      </c>
      <c r="F1066" s="468">
        <v>31.619999999999997</v>
      </c>
    </row>
    <row r="1067" spans="1:6">
      <c r="A1067" s="468" t="s">
        <v>1719</v>
      </c>
      <c r="B1067" s="468" t="s">
        <v>1720</v>
      </c>
      <c r="C1067" s="468" t="s">
        <v>882</v>
      </c>
      <c r="D1067" s="468" t="s">
        <v>875</v>
      </c>
      <c r="E1067" s="468">
        <v>15735.539999999999</v>
      </c>
      <c r="F1067" s="468">
        <v>8749.64</v>
      </c>
    </row>
    <row r="1068" spans="1:6">
      <c r="A1068" s="468" t="s">
        <v>1719</v>
      </c>
      <c r="B1068" s="468" t="s">
        <v>1720</v>
      </c>
      <c r="C1068" s="468" t="s">
        <v>883</v>
      </c>
      <c r="D1068" s="468" t="s">
        <v>875</v>
      </c>
      <c r="E1068" s="468">
        <v>9411.16</v>
      </c>
      <c r="F1068" s="468">
        <v>4827.8099999999995</v>
      </c>
    </row>
    <row r="1069" spans="1:6">
      <c r="A1069" s="468" t="s">
        <v>1719</v>
      </c>
      <c r="B1069" s="468" t="s">
        <v>1720</v>
      </c>
      <c r="C1069" s="468" t="s">
        <v>1015</v>
      </c>
      <c r="D1069" s="468" t="s">
        <v>875</v>
      </c>
      <c r="E1069" s="468">
        <v>51356.06</v>
      </c>
      <c r="F1069" s="468">
        <v>29560.33</v>
      </c>
    </row>
    <row r="1070" spans="1:6">
      <c r="A1070" s="468" t="s">
        <v>1719</v>
      </c>
      <c r="B1070" s="468" t="s">
        <v>1720</v>
      </c>
      <c r="C1070" s="468" t="s">
        <v>1031</v>
      </c>
      <c r="D1070" s="468" t="s">
        <v>875</v>
      </c>
      <c r="E1070" s="468">
        <v>24393</v>
      </c>
      <c r="F1070" s="468">
        <v>11116.87</v>
      </c>
    </row>
    <row r="1071" spans="1:6">
      <c r="A1071" s="468" t="s">
        <v>1721</v>
      </c>
      <c r="B1071" s="468" t="s">
        <v>1722</v>
      </c>
      <c r="C1071" s="468" t="s">
        <v>1111</v>
      </c>
      <c r="D1071" s="468" t="s">
        <v>875</v>
      </c>
      <c r="E1071" s="468">
        <v>7323.2</v>
      </c>
      <c r="F1071" s="468">
        <v>2938.63</v>
      </c>
    </row>
    <row r="1072" spans="1:6">
      <c r="A1072" s="468" t="s">
        <v>1721</v>
      </c>
      <c r="B1072" s="468" t="s">
        <v>1722</v>
      </c>
      <c r="C1072" s="468" t="s">
        <v>824</v>
      </c>
      <c r="D1072" s="468" t="s">
        <v>875</v>
      </c>
      <c r="E1072" s="468">
        <v>10</v>
      </c>
      <c r="F1072" s="468">
        <v>4.07</v>
      </c>
    </row>
    <row r="1073" spans="1:6">
      <c r="A1073" s="468" t="s">
        <v>1721</v>
      </c>
      <c r="B1073" s="468" t="s">
        <v>1722</v>
      </c>
      <c r="C1073" s="468" t="s">
        <v>882</v>
      </c>
      <c r="D1073" s="468" t="s">
        <v>875</v>
      </c>
      <c r="E1073" s="468">
        <v>30</v>
      </c>
      <c r="F1073" s="468">
        <v>102.41</v>
      </c>
    </row>
    <row r="1074" spans="1:6">
      <c r="A1074" s="468" t="s">
        <v>1721</v>
      </c>
      <c r="B1074" s="468" t="s">
        <v>1722</v>
      </c>
      <c r="C1074" s="468" t="s">
        <v>1015</v>
      </c>
      <c r="D1074" s="468" t="s">
        <v>875</v>
      </c>
      <c r="E1074" s="468">
        <v>45333.19</v>
      </c>
      <c r="F1074" s="468">
        <v>18092.62</v>
      </c>
    </row>
    <row r="1075" spans="1:6">
      <c r="A1075" s="468" t="s">
        <v>1723</v>
      </c>
      <c r="B1075" s="468" t="s">
        <v>1724</v>
      </c>
      <c r="C1075" s="468" t="s">
        <v>824</v>
      </c>
      <c r="D1075" s="468" t="s">
        <v>875</v>
      </c>
      <c r="E1075" s="468">
        <v>300400</v>
      </c>
      <c r="F1075" s="468">
        <v>23031.27</v>
      </c>
    </row>
    <row r="1076" spans="1:6">
      <c r="A1076" s="468" t="s">
        <v>1723</v>
      </c>
      <c r="B1076" s="468" t="s">
        <v>1724</v>
      </c>
      <c r="C1076" s="468" t="s">
        <v>1129</v>
      </c>
      <c r="D1076" s="468" t="s">
        <v>875</v>
      </c>
      <c r="E1076" s="468">
        <v>29794183</v>
      </c>
      <c r="F1076" s="468">
        <v>2398845.33</v>
      </c>
    </row>
    <row r="1077" spans="1:6">
      <c r="A1077" s="468" t="s">
        <v>1723</v>
      </c>
      <c r="B1077" s="468" t="s">
        <v>1724</v>
      </c>
      <c r="C1077" s="468" t="s">
        <v>852</v>
      </c>
      <c r="D1077" s="468" t="s">
        <v>875</v>
      </c>
      <c r="E1077" s="468">
        <v>28782088</v>
      </c>
      <c r="F1077" s="468">
        <v>2290407.2999999998</v>
      </c>
    </row>
    <row r="1078" spans="1:6">
      <c r="A1078" s="468" t="s">
        <v>1725</v>
      </c>
      <c r="B1078" s="468" t="s">
        <v>1726</v>
      </c>
      <c r="C1078" s="468" t="s">
        <v>824</v>
      </c>
      <c r="D1078" s="468" t="s">
        <v>875</v>
      </c>
      <c r="E1078" s="468">
        <v>192480</v>
      </c>
      <c r="F1078" s="468">
        <v>23492.9</v>
      </c>
    </row>
    <row r="1079" spans="1:6">
      <c r="A1079" s="468" t="s">
        <v>1725</v>
      </c>
      <c r="B1079" s="468" t="s">
        <v>1726</v>
      </c>
      <c r="C1079" s="468" t="s">
        <v>1129</v>
      </c>
      <c r="D1079" s="468" t="s">
        <v>875</v>
      </c>
      <c r="E1079" s="468">
        <v>1679123</v>
      </c>
      <c r="F1079" s="468">
        <v>150875.29999999999</v>
      </c>
    </row>
    <row r="1080" spans="1:6">
      <c r="A1080" s="468" t="s">
        <v>1725</v>
      </c>
      <c r="B1080" s="468" t="s">
        <v>1726</v>
      </c>
      <c r="C1080" s="468" t="s">
        <v>852</v>
      </c>
      <c r="D1080" s="468" t="s">
        <v>875</v>
      </c>
      <c r="E1080" s="468">
        <v>5156230.24</v>
      </c>
      <c r="F1080" s="468">
        <v>451385.75000000006</v>
      </c>
    </row>
    <row r="1081" spans="1:6">
      <c r="A1081" s="468" t="s">
        <v>1725</v>
      </c>
      <c r="B1081" s="468" t="s">
        <v>1726</v>
      </c>
      <c r="C1081" s="468" t="s">
        <v>963</v>
      </c>
      <c r="D1081" s="468" t="s">
        <v>875</v>
      </c>
      <c r="E1081" s="468">
        <v>25349</v>
      </c>
      <c r="F1081" s="468">
        <v>2276.98</v>
      </c>
    </row>
    <row r="1082" spans="1:6">
      <c r="A1082" s="468" t="s">
        <v>1727</v>
      </c>
      <c r="B1082" s="468" t="s">
        <v>1728</v>
      </c>
      <c r="C1082" s="468" t="s">
        <v>1215</v>
      </c>
      <c r="D1082" s="468" t="s">
        <v>875</v>
      </c>
      <c r="E1082" s="468">
        <v>9453400</v>
      </c>
      <c r="F1082" s="468">
        <v>816736.24</v>
      </c>
    </row>
    <row r="1083" spans="1:6">
      <c r="A1083" s="468" t="s">
        <v>1727</v>
      </c>
      <c r="B1083" s="468" t="s">
        <v>1728</v>
      </c>
      <c r="C1083" s="468" t="s">
        <v>830</v>
      </c>
      <c r="D1083" s="468" t="s">
        <v>875</v>
      </c>
      <c r="E1083" s="468">
        <v>21476157</v>
      </c>
      <c r="F1083" s="468">
        <v>1966432.23</v>
      </c>
    </row>
    <row r="1084" spans="1:6">
      <c r="A1084" s="468" t="s">
        <v>1727</v>
      </c>
      <c r="B1084" s="468" t="s">
        <v>1728</v>
      </c>
      <c r="C1084" s="468" t="s">
        <v>871</v>
      </c>
      <c r="D1084" s="468" t="s">
        <v>875</v>
      </c>
      <c r="E1084" s="468">
        <v>35898776</v>
      </c>
      <c r="F1084" s="468">
        <v>3338796.4799999995</v>
      </c>
    </row>
    <row r="1085" spans="1:6">
      <c r="A1085" s="468" t="s">
        <v>1729</v>
      </c>
      <c r="B1085" s="468" t="s">
        <v>1730</v>
      </c>
      <c r="C1085" s="468" t="s">
        <v>862</v>
      </c>
      <c r="D1085" s="468" t="s">
        <v>875</v>
      </c>
      <c r="E1085" s="468">
        <v>6</v>
      </c>
      <c r="F1085" s="468">
        <v>3.3200000000000003</v>
      </c>
    </row>
    <row r="1086" spans="1:6">
      <c r="A1086" s="468" t="s">
        <v>1729</v>
      </c>
      <c r="B1086" s="468" t="s">
        <v>1730</v>
      </c>
      <c r="C1086" s="468" t="s">
        <v>863</v>
      </c>
      <c r="D1086" s="468" t="s">
        <v>875</v>
      </c>
      <c r="E1086" s="468">
        <v>590</v>
      </c>
      <c r="F1086" s="468">
        <v>34.869999999999997</v>
      </c>
    </row>
    <row r="1087" spans="1:6">
      <c r="A1087" s="468" t="s">
        <v>1729</v>
      </c>
      <c r="B1087" s="468" t="s">
        <v>1730</v>
      </c>
      <c r="C1087" s="468" t="s">
        <v>824</v>
      </c>
      <c r="D1087" s="468" t="s">
        <v>875</v>
      </c>
      <c r="E1087" s="468">
        <v>571394.19999999995</v>
      </c>
      <c r="F1087" s="468">
        <v>79945.430000000008</v>
      </c>
    </row>
    <row r="1088" spans="1:6">
      <c r="A1088" s="468" t="s">
        <v>1729</v>
      </c>
      <c r="B1088" s="468" t="s">
        <v>1730</v>
      </c>
      <c r="C1088" s="468" t="s">
        <v>882</v>
      </c>
      <c r="D1088" s="468" t="s">
        <v>875</v>
      </c>
      <c r="E1088" s="468">
        <v>925.34</v>
      </c>
      <c r="F1088" s="468">
        <v>154.78</v>
      </c>
    </row>
    <row r="1089" spans="1:6">
      <c r="A1089" s="468" t="s">
        <v>1729</v>
      </c>
      <c r="B1089" s="468" t="s">
        <v>1730</v>
      </c>
      <c r="C1089" s="468" t="s">
        <v>852</v>
      </c>
      <c r="D1089" s="468" t="s">
        <v>875</v>
      </c>
      <c r="E1089" s="468">
        <v>890227.8</v>
      </c>
      <c r="F1089" s="468">
        <v>124359.98</v>
      </c>
    </row>
    <row r="1090" spans="1:6">
      <c r="A1090" s="468" t="s">
        <v>1729</v>
      </c>
      <c r="B1090" s="468" t="s">
        <v>1730</v>
      </c>
      <c r="C1090" s="468" t="s">
        <v>963</v>
      </c>
      <c r="D1090" s="468" t="s">
        <v>875</v>
      </c>
      <c r="E1090" s="468">
        <v>18108</v>
      </c>
      <c r="F1090" s="468">
        <v>2542.37</v>
      </c>
    </row>
    <row r="1091" spans="1:6">
      <c r="A1091" s="468" t="s">
        <v>1729</v>
      </c>
      <c r="B1091" s="468" t="s">
        <v>1730</v>
      </c>
      <c r="C1091" s="468" t="s">
        <v>1015</v>
      </c>
      <c r="D1091" s="468" t="s">
        <v>875</v>
      </c>
      <c r="E1091" s="468">
        <v>12737</v>
      </c>
      <c r="F1091" s="468">
        <v>2103.08</v>
      </c>
    </row>
    <row r="1092" spans="1:6">
      <c r="A1092" s="468" t="s">
        <v>1729</v>
      </c>
      <c r="B1092" s="468" t="s">
        <v>1730</v>
      </c>
      <c r="C1092" s="468" t="s">
        <v>854</v>
      </c>
      <c r="D1092" s="468" t="s">
        <v>875</v>
      </c>
      <c r="E1092" s="468">
        <v>370</v>
      </c>
      <c r="F1092" s="468">
        <v>30.13</v>
      </c>
    </row>
    <row r="1093" spans="1:6">
      <c r="A1093" s="468" t="s">
        <v>1729</v>
      </c>
      <c r="B1093" s="468" t="s">
        <v>1730</v>
      </c>
      <c r="C1093" s="468" t="s">
        <v>1031</v>
      </c>
      <c r="D1093" s="468" t="s">
        <v>875</v>
      </c>
      <c r="E1093" s="468">
        <v>576866.62</v>
      </c>
      <c r="F1093" s="468">
        <v>75027.909999999989</v>
      </c>
    </row>
    <row r="1094" spans="1:6">
      <c r="A1094" s="468" t="s">
        <v>1729</v>
      </c>
      <c r="B1094" s="468" t="s">
        <v>1730</v>
      </c>
      <c r="C1094" s="468" t="s">
        <v>871</v>
      </c>
      <c r="D1094" s="468" t="s">
        <v>875</v>
      </c>
      <c r="E1094" s="468">
        <v>105722.72</v>
      </c>
      <c r="F1094" s="468">
        <v>11854.81</v>
      </c>
    </row>
    <row r="1095" spans="1:6">
      <c r="A1095" s="468" t="s">
        <v>1729</v>
      </c>
      <c r="B1095" s="468" t="s">
        <v>1730</v>
      </c>
      <c r="C1095" s="468" t="s">
        <v>1219</v>
      </c>
      <c r="D1095" s="468" t="s">
        <v>875</v>
      </c>
      <c r="E1095" s="468">
        <v>54200</v>
      </c>
      <c r="F1095" s="468">
        <v>7003.18</v>
      </c>
    </row>
    <row r="1096" spans="1:6">
      <c r="A1096" s="468" t="s">
        <v>1731</v>
      </c>
      <c r="B1096" s="468" t="s">
        <v>1732</v>
      </c>
      <c r="C1096" s="468" t="s">
        <v>852</v>
      </c>
      <c r="D1096" s="468" t="s">
        <v>875</v>
      </c>
      <c r="E1096" s="468">
        <v>11000</v>
      </c>
      <c r="F1096" s="468">
        <v>1797.3400000000001</v>
      </c>
    </row>
    <row r="1097" spans="1:6">
      <c r="A1097" s="468" t="s">
        <v>1733</v>
      </c>
      <c r="B1097" s="468" t="s">
        <v>1734</v>
      </c>
      <c r="C1097" s="468" t="s">
        <v>824</v>
      </c>
      <c r="D1097" s="468" t="s">
        <v>875</v>
      </c>
      <c r="E1097" s="468">
        <v>10</v>
      </c>
      <c r="F1097" s="468">
        <v>2.56</v>
      </c>
    </row>
    <row r="1098" spans="1:6">
      <c r="A1098" s="468" t="s">
        <v>1733</v>
      </c>
      <c r="B1098" s="468" t="s">
        <v>1734</v>
      </c>
      <c r="C1098" s="468" t="s">
        <v>852</v>
      </c>
      <c r="D1098" s="468" t="s">
        <v>875</v>
      </c>
      <c r="E1098" s="468">
        <v>93100</v>
      </c>
      <c r="F1098" s="468">
        <v>7439.34</v>
      </c>
    </row>
    <row r="1099" spans="1:6">
      <c r="A1099" s="468" t="s">
        <v>1733</v>
      </c>
      <c r="B1099" s="468" t="s">
        <v>1734</v>
      </c>
      <c r="C1099" s="468" t="s">
        <v>854</v>
      </c>
      <c r="D1099" s="468" t="s">
        <v>875</v>
      </c>
      <c r="E1099" s="468">
        <v>252.84</v>
      </c>
      <c r="F1099" s="468">
        <v>295.95</v>
      </c>
    </row>
    <row r="1100" spans="1:6">
      <c r="A1100" s="468" t="s">
        <v>1735</v>
      </c>
      <c r="B1100" s="468" t="s">
        <v>1736</v>
      </c>
      <c r="C1100" s="468" t="s">
        <v>848</v>
      </c>
      <c r="D1100" s="468" t="s">
        <v>875</v>
      </c>
      <c r="E1100" s="468">
        <v>1.2</v>
      </c>
      <c r="F1100" s="468">
        <v>5.21</v>
      </c>
    </row>
    <row r="1101" spans="1:6">
      <c r="A1101" s="468" t="s">
        <v>1735</v>
      </c>
      <c r="B1101" s="468" t="s">
        <v>1736</v>
      </c>
      <c r="C1101" s="468" t="s">
        <v>824</v>
      </c>
      <c r="D1101" s="468" t="s">
        <v>875</v>
      </c>
      <c r="E1101" s="468">
        <v>91730.25</v>
      </c>
      <c r="F1101" s="468">
        <v>22482.41</v>
      </c>
    </row>
    <row r="1102" spans="1:6">
      <c r="A1102" s="468" t="s">
        <v>1735</v>
      </c>
      <c r="B1102" s="468" t="s">
        <v>1736</v>
      </c>
      <c r="C1102" s="468" t="s">
        <v>852</v>
      </c>
      <c r="D1102" s="468" t="s">
        <v>875</v>
      </c>
      <c r="E1102" s="468">
        <v>63388</v>
      </c>
      <c r="F1102" s="468">
        <v>10111.370000000001</v>
      </c>
    </row>
    <row r="1103" spans="1:6">
      <c r="A1103" s="468" t="s">
        <v>1735</v>
      </c>
      <c r="B1103" s="468" t="s">
        <v>1736</v>
      </c>
      <c r="C1103" s="468" t="s">
        <v>853</v>
      </c>
      <c r="D1103" s="468" t="s">
        <v>875</v>
      </c>
      <c r="E1103" s="468">
        <v>0.5</v>
      </c>
      <c r="F1103" s="468">
        <v>1.2</v>
      </c>
    </row>
    <row r="1104" spans="1:6">
      <c r="A1104" s="468" t="s">
        <v>1735</v>
      </c>
      <c r="B1104" s="468" t="s">
        <v>1736</v>
      </c>
      <c r="C1104" s="468" t="s">
        <v>856</v>
      </c>
      <c r="D1104" s="468" t="s">
        <v>875</v>
      </c>
      <c r="E1104" s="468">
        <v>1.2</v>
      </c>
      <c r="F1104" s="468">
        <v>7.11</v>
      </c>
    </row>
    <row r="1105" spans="1:6">
      <c r="A1105" s="468" t="s">
        <v>1737</v>
      </c>
      <c r="B1105" s="468" t="s">
        <v>1738</v>
      </c>
      <c r="C1105" s="468" t="s">
        <v>824</v>
      </c>
      <c r="D1105" s="468" t="s">
        <v>875</v>
      </c>
      <c r="E1105" s="468">
        <v>245</v>
      </c>
      <c r="F1105" s="468">
        <v>53.08</v>
      </c>
    </row>
    <row r="1106" spans="1:6">
      <c r="A1106" s="468" t="s">
        <v>1737</v>
      </c>
      <c r="B1106" s="468" t="s">
        <v>1738</v>
      </c>
      <c r="C1106" s="468" t="s">
        <v>1129</v>
      </c>
      <c r="D1106" s="468" t="s">
        <v>875</v>
      </c>
      <c r="E1106" s="468">
        <v>71820</v>
      </c>
      <c r="F1106" s="468">
        <v>10375.900000000001</v>
      </c>
    </row>
    <row r="1107" spans="1:6">
      <c r="A1107" s="468" t="s">
        <v>1737</v>
      </c>
      <c r="B1107" s="468" t="s">
        <v>1738</v>
      </c>
      <c r="C1107" s="468" t="s">
        <v>852</v>
      </c>
      <c r="D1107" s="468" t="s">
        <v>875</v>
      </c>
      <c r="E1107" s="468">
        <v>271880</v>
      </c>
      <c r="F1107" s="468">
        <v>45168.130000000005</v>
      </c>
    </row>
    <row r="1108" spans="1:6">
      <c r="A1108" s="468" t="s">
        <v>1737</v>
      </c>
      <c r="B1108" s="468" t="s">
        <v>1738</v>
      </c>
      <c r="C1108" s="468" t="s">
        <v>854</v>
      </c>
      <c r="D1108" s="468" t="s">
        <v>875</v>
      </c>
      <c r="E1108" s="468">
        <v>115</v>
      </c>
      <c r="F1108" s="468">
        <v>64.86</v>
      </c>
    </row>
    <row r="1109" spans="1:6">
      <c r="A1109" s="468" t="s">
        <v>1739</v>
      </c>
      <c r="B1109" s="468" t="s">
        <v>1740</v>
      </c>
      <c r="C1109" s="468" t="s">
        <v>824</v>
      </c>
      <c r="D1109" s="468" t="s">
        <v>875</v>
      </c>
      <c r="E1109" s="468">
        <v>1331</v>
      </c>
      <c r="F1109" s="468">
        <v>168.42</v>
      </c>
    </row>
    <row r="1110" spans="1:6">
      <c r="A1110" s="468" t="s">
        <v>1741</v>
      </c>
      <c r="B1110" s="468" t="s">
        <v>1742</v>
      </c>
      <c r="C1110" s="468" t="s">
        <v>845</v>
      </c>
      <c r="D1110" s="468" t="s">
        <v>875</v>
      </c>
      <c r="E1110" s="468">
        <v>21400</v>
      </c>
      <c r="F1110" s="468">
        <v>2561.48</v>
      </c>
    </row>
    <row r="1111" spans="1:6">
      <c r="A1111" s="468" t="s">
        <v>1741</v>
      </c>
      <c r="B1111" s="468" t="s">
        <v>1742</v>
      </c>
      <c r="C1111" s="468" t="s">
        <v>824</v>
      </c>
      <c r="D1111" s="468" t="s">
        <v>875</v>
      </c>
      <c r="E1111" s="468">
        <v>5</v>
      </c>
      <c r="F1111" s="468">
        <v>2.04</v>
      </c>
    </row>
    <row r="1112" spans="1:6">
      <c r="A1112" s="468" t="s">
        <v>1743</v>
      </c>
      <c r="B1112" s="468" t="s">
        <v>1744</v>
      </c>
      <c r="C1112" s="468" t="s">
        <v>870</v>
      </c>
      <c r="D1112" s="468" t="s">
        <v>875</v>
      </c>
      <c r="E1112" s="468">
        <v>8</v>
      </c>
      <c r="F1112" s="468">
        <v>6.8500000000000005</v>
      </c>
    </row>
    <row r="1113" spans="1:6">
      <c r="A1113" s="468" t="s">
        <v>1745</v>
      </c>
      <c r="B1113" s="468" t="s">
        <v>1746</v>
      </c>
      <c r="C1113" s="468" t="s">
        <v>824</v>
      </c>
      <c r="D1113" s="468" t="s">
        <v>875</v>
      </c>
      <c r="E1113" s="468">
        <v>239340</v>
      </c>
      <c r="F1113" s="468">
        <v>32489.15</v>
      </c>
    </row>
    <row r="1114" spans="1:6">
      <c r="A1114" s="468" t="s">
        <v>1747</v>
      </c>
      <c r="B1114" s="468" t="s">
        <v>1748</v>
      </c>
      <c r="C1114" s="468" t="s">
        <v>824</v>
      </c>
      <c r="D1114" s="468" t="s">
        <v>875</v>
      </c>
      <c r="E1114" s="468">
        <v>2411</v>
      </c>
      <c r="F1114" s="468">
        <v>412.43</v>
      </c>
    </row>
    <row r="1115" spans="1:6">
      <c r="A1115" s="468" t="s">
        <v>1747</v>
      </c>
      <c r="B1115" s="468" t="s">
        <v>1748</v>
      </c>
      <c r="C1115" s="468" t="s">
        <v>1031</v>
      </c>
      <c r="D1115" s="468" t="s">
        <v>875</v>
      </c>
      <c r="E1115" s="468">
        <v>109.2</v>
      </c>
      <c r="F1115" s="468">
        <v>17.559999999999999</v>
      </c>
    </row>
    <row r="1116" spans="1:6">
      <c r="A1116" s="468" t="s">
        <v>1749</v>
      </c>
      <c r="B1116" s="468" t="s">
        <v>1750</v>
      </c>
      <c r="C1116" s="468" t="s">
        <v>863</v>
      </c>
      <c r="D1116" s="468" t="s">
        <v>875</v>
      </c>
      <c r="E1116" s="468">
        <v>60</v>
      </c>
      <c r="F1116" s="468">
        <v>9.42</v>
      </c>
    </row>
    <row r="1117" spans="1:6">
      <c r="A1117" s="468" t="s">
        <v>1749</v>
      </c>
      <c r="B1117" s="468" t="s">
        <v>1750</v>
      </c>
      <c r="C1117" s="468" t="s">
        <v>852</v>
      </c>
      <c r="D1117" s="468" t="s">
        <v>875</v>
      </c>
      <c r="E1117" s="468">
        <v>76501</v>
      </c>
      <c r="F1117" s="468">
        <v>14330.599999999999</v>
      </c>
    </row>
    <row r="1118" spans="1:6">
      <c r="A1118" s="468" t="s">
        <v>1749</v>
      </c>
      <c r="B1118" s="468" t="s">
        <v>1750</v>
      </c>
      <c r="C1118" s="468" t="s">
        <v>1031</v>
      </c>
      <c r="D1118" s="468" t="s">
        <v>875</v>
      </c>
      <c r="E1118" s="468">
        <v>29447.599999999999</v>
      </c>
      <c r="F1118" s="468">
        <v>5910.8600000000006</v>
      </c>
    </row>
    <row r="1119" spans="1:6">
      <c r="A1119" s="468" t="s">
        <v>1751</v>
      </c>
      <c r="B1119" s="468" t="s">
        <v>1752</v>
      </c>
      <c r="C1119" s="468" t="s">
        <v>824</v>
      </c>
      <c r="D1119" s="468" t="s">
        <v>875</v>
      </c>
      <c r="E1119" s="468">
        <v>172556.76</v>
      </c>
      <c r="F1119" s="468">
        <v>30372.979999999996</v>
      </c>
    </row>
    <row r="1120" spans="1:6">
      <c r="A1120" s="468" t="s">
        <v>1753</v>
      </c>
      <c r="B1120" s="468" t="s">
        <v>1754</v>
      </c>
      <c r="C1120" s="468" t="s">
        <v>863</v>
      </c>
      <c r="D1120" s="468" t="s">
        <v>875</v>
      </c>
      <c r="E1120" s="468">
        <v>1176</v>
      </c>
      <c r="F1120" s="468">
        <v>213.69</v>
      </c>
    </row>
    <row r="1121" spans="1:6">
      <c r="A1121" s="468" t="s">
        <v>1753</v>
      </c>
      <c r="B1121" s="468" t="s">
        <v>1754</v>
      </c>
      <c r="C1121" s="468" t="s">
        <v>824</v>
      </c>
      <c r="D1121" s="468" t="s">
        <v>875</v>
      </c>
      <c r="E1121" s="468">
        <v>26255</v>
      </c>
      <c r="F1121" s="468">
        <v>4247.1499999999996</v>
      </c>
    </row>
    <row r="1122" spans="1:6">
      <c r="A1122" s="468" t="s">
        <v>1753</v>
      </c>
      <c r="B1122" s="468" t="s">
        <v>1754</v>
      </c>
      <c r="C1122" s="468" t="s">
        <v>882</v>
      </c>
      <c r="D1122" s="468" t="s">
        <v>875</v>
      </c>
      <c r="E1122" s="468">
        <v>110.16</v>
      </c>
      <c r="F1122" s="468">
        <v>15.77</v>
      </c>
    </row>
    <row r="1123" spans="1:6">
      <c r="A1123" s="468" t="s">
        <v>1753</v>
      </c>
      <c r="B1123" s="468" t="s">
        <v>1754</v>
      </c>
      <c r="C1123" s="468" t="s">
        <v>1391</v>
      </c>
      <c r="D1123" s="468" t="s">
        <v>875</v>
      </c>
      <c r="E1123" s="468">
        <v>18</v>
      </c>
      <c r="F1123" s="468">
        <v>24.84</v>
      </c>
    </row>
    <row r="1124" spans="1:6">
      <c r="A1124" s="468" t="s">
        <v>1753</v>
      </c>
      <c r="B1124" s="468" t="s">
        <v>1754</v>
      </c>
      <c r="C1124" s="468" t="s">
        <v>980</v>
      </c>
      <c r="D1124" s="468" t="s">
        <v>875</v>
      </c>
      <c r="E1124" s="468">
        <v>32</v>
      </c>
      <c r="F1124" s="468">
        <v>13.24</v>
      </c>
    </row>
    <row r="1125" spans="1:6">
      <c r="A1125" s="468" t="s">
        <v>1753</v>
      </c>
      <c r="B1125" s="468" t="s">
        <v>1754</v>
      </c>
      <c r="C1125" s="468" t="s">
        <v>963</v>
      </c>
      <c r="D1125" s="468" t="s">
        <v>875</v>
      </c>
      <c r="E1125" s="468">
        <v>1026.4000000000001</v>
      </c>
      <c r="F1125" s="468">
        <v>907.17000000000007</v>
      </c>
    </row>
    <row r="1126" spans="1:6">
      <c r="A1126" s="468" t="s">
        <v>1753</v>
      </c>
      <c r="B1126" s="468" t="s">
        <v>1754</v>
      </c>
      <c r="C1126" s="468" t="s">
        <v>854</v>
      </c>
      <c r="D1126" s="468" t="s">
        <v>875</v>
      </c>
      <c r="E1126" s="468">
        <v>144</v>
      </c>
      <c r="F1126" s="468">
        <v>179.1</v>
      </c>
    </row>
    <row r="1127" spans="1:6">
      <c r="A1127" s="468" t="s">
        <v>1755</v>
      </c>
      <c r="B1127" s="468" t="s">
        <v>1756</v>
      </c>
      <c r="C1127" s="468" t="s">
        <v>845</v>
      </c>
      <c r="D1127" s="468" t="s">
        <v>875</v>
      </c>
      <c r="E1127" s="468">
        <v>166</v>
      </c>
      <c r="F1127" s="468">
        <v>183.91</v>
      </c>
    </row>
    <row r="1128" spans="1:6">
      <c r="A1128" s="468" t="s">
        <v>1755</v>
      </c>
      <c r="B1128" s="468" t="s">
        <v>1756</v>
      </c>
      <c r="C1128" s="468" t="s">
        <v>824</v>
      </c>
      <c r="D1128" s="468" t="s">
        <v>875</v>
      </c>
      <c r="E1128" s="468">
        <v>82182.41</v>
      </c>
      <c r="F1128" s="468">
        <v>13427.04</v>
      </c>
    </row>
    <row r="1129" spans="1:6">
      <c r="A1129" s="468" t="s">
        <v>1755</v>
      </c>
      <c r="B1129" s="468" t="s">
        <v>1756</v>
      </c>
      <c r="C1129" s="468" t="s">
        <v>1391</v>
      </c>
      <c r="D1129" s="468" t="s">
        <v>875</v>
      </c>
      <c r="E1129" s="468">
        <v>3.96</v>
      </c>
      <c r="F1129" s="468">
        <v>8.24</v>
      </c>
    </row>
    <row r="1130" spans="1:6">
      <c r="A1130" s="468" t="s">
        <v>1755</v>
      </c>
      <c r="B1130" s="468" t="s">
        <v>1756</v>
      </c>
      <c r="C1130" s="468" t="s">
        <v>1015</v>
      </c>
      <c r="D1130" s="468" t="s">
        <v>875</v>
      </c>
      <c r="E1130" s="468">
        <v>23</v>
      </c>
      <c r="F1130" s="468">
        <v>104.62</v>
      </c>
    </row>
    <row r="1131" spans="1:6">
      <c r="A1131" s="468" t="s">
        <v>1755</v>
      </c>
      <c r="B1131" s="468" t="s">
        <v>1756</v>
      </c>
      <c r="C1131" s="468" t="s">
        <v>854</v>
      </c>
      <c r="D1131" s="468" t="s">
        <v>875</v>
      </c>
      <c r="E1131" s="468">
        <v>10</v>
      </c>
      <c r="F1131" s="468">
        <v>7.73</v>
      </c>
    </row>
    <row r="1132" spans="1:6">
      <c r="A1132" s="468" t="s">
        <v>1757</v>
      </c>
      <c r="B1132" s="468" t="s">
        <v>1758</v>
      </c>
      <c r="C1132" s="468" t="s">
        <v>863</v>
      </c>
      <c r="D1132" s="468" t="s">
        <v>875</v>
      </c>
      <c r="E1132" s="468">
        <v>7500</v>
      </c>
      <c r="F1132" s="468">
        <v>961.2</v>
      </c>
    </row>
    <row r="1133" spans="1:6">
      <c r="A1133" s="468" t="s">
        <v>1757</v>
      </c>
      <c r="B1133" s="468" t="s">
        <v>1758</v>
      </c>
      <c r="C1133" s="468" t="s">
        <v>824</v>
      </c>
      <c r="D1133" s="468" t="s">
        <v>875</v>
      </c>
      <c r="E1133" s="468">
        <v>50.1</v>
      </c>
      <c r="F1133" s="468">
        <v>570.66</v>
      </c>
    </row>
    <row r="1134" spans="1:6">
      <c r="A1134" s="468" t="s">
        <v>1759</v>
      </c>
      <c r="B1134" s="468" t="s">
        <v>1760</v>
      </c>
      <c r="C1134" s="468" t="s">
        <v>863</v>
      </c>
      <c r="D1134" s="468" t="s">
        <v>875</v>
      </c>
      <c r="E1134" s="468">
        <v>7104</v>
      </c>
      <c r="F1134" s="468">
        <v>1052.6299999999999</v>
      </c>
    </row>
    <row r="1135" spans="1:6">
      <c r="A1135" s="468" t="s">
        <v>1759</v>
      </c>
      <c r="B1135" s="468" t="s">
        <v>1760</v>
      </c>
      <c r="C1135" s="468" t="s">
        <v>851</v>
      </c>
      <c r="D1135" s="468" t="s">
        <v>875</v>
      </c>
      <c r="E1135" s="468">
        <v>50</v>
      </c>
      <c r="F1135" s="468">
        <v>119.09</v>
      </c>
    </row>
    <row r="1136" spans="1:6">
      <c r="A1136" s="468" t="s">
        <v>1759</v>
      </c>
      <c r="B1136" s="468" t="s">
        <v>1760</v>
      </c>
      <c r="C1136" s="468" t="s">
        <v>824</v>
      </c>
      <c r="D1136" s="468" t="s">
        <v>875</v>
      </c>
      <c r="E1136" s="468">
        <v>358626.5</v>
      </c>
      <c r="F1136" s="468">
        <v>44276.94</v>
      </c>
    </row>
    <row r="1137" spans="1:6">
      <c r="A1137" s="468" t="s">
        <v>1759</v>
      </c>
      <c r="B1137" s="468" t="s">
        <v>1760</v>
      </c>
      <c r="C1137" s="468" t="s">
        <v>852</v>
      </c>
      <c r="D1137" s="468" t="s">
        <v>875</v>
      </c>
      <c r="E1137" s="468">
        <v>333164</v>
      </c>
      <c r="F1137" s="468">
        <v>51970.98</v>
      </c>
    </row>
    <row r="1138" spans="1:6">
      <c r="A1138" s="468" t="s">
        <v>1759</v>
      </c>
      <c r="B1138" s="468" t="s">
        <v>1760</v>
      </c>
      <c r="C1138" s="468" t="s">
        <v>854</v>
      </c>
      <c r="D1138" s="468" t="s">
        <v>875</v>
      </c>
      <c r="E1138" s="468">
        <v>9</v>
      </c>
      <c r="F1138" s="468">
        <v>1.17</v>
      </c>
    </row>
    <row r="1139" spans="1:6">
      <c r="A1139" s="468" t="s">
        <v>1761</v>
      </c>
      <c r="B1139" s="468" t="s">
        <v>1762</v>
      </c>
      <c r="C1139" s="468" t="s">
        <v>863</v>
      </c>
      <c r="D1139" s="468" t="s">
        <v>875</v>
      </c>
      <c r="E1139" s="468">
        <v>2700</v>
      </c>
      <c r="F1139" s="468">
        <v>339.97</v>
      </c>
    </row>
    <row r="1140" spans="1:6">
      <c r="A1140" s="468" t="s">
        <v>1761</v>
      </c>
      <c r="B1140" s="468" t="s">
        <v>1762</v>
      </c>
      <c r="C1140" s="468" t="s">
        <v>824</v>
      </c>
      <c r="D1140" s="468" t="s">
        <v>875</v>
      </c>
      <c r="E1140" s="468">
        <v>187048.28</v>
      </c>
      <c r="F1140" s="468">
        <v>29439.65</v>
      </c>
    </row>
    <row r="1141" spans="1:6">
      <c r="A1141" s="468" t="s">
        <v>1761</v>
      </c>
      <c r="B1141" s="468" t="s">
        <v>1762</v>
      </c>
      <c r="C1141" s="468" t="s">
        <v>852</v>
      </c>
      <c r="D1141" s="468" t="s">
        <v>875</v>
      </c>
      <c r="E1141" s="468">
        <v>232300</v>
      </c>
      <c r="F1141" s="468">
        <v>24067.260000000002</v>
      </c>
    </row>
    <row r="1142" spans="1:6">
      <c r="A1142" s="468" t="s">
        <v>1763</v>
      </c>
      <c r="B1142" s="468" t="s">
        <v>1764</v>
      </c>
      <c r="C1142" s="468" t="s">
        <v>863</v>
      </c>
      <c r="D1142" s="468" t="s">
        <v>875</v>
      </c>
      <c r="E1142" s="468">
        <v>8600</v>
      </c>
      <c r="F1142" s="468">
        <v>1890.97</v>
      </c>
    </row>
    <row r="1143" spans="1:6">
      <c r="A1143" s="468" t="s">
        <v>1763</v>
      </c>
      <c r="B1143" s="468" t="s">
        <v>1764</v>
      </c>
      <c r="C1143" s="468" t="s">
        <v>824</v>
      </c>
      <c r="D1143" s="468" t="s">
        <v>875</v>
      </c>
      <c r="E1143" s="468">
        <v>1601514.4</v>
      </c>
      <c r="F1143" s="468">
        <v>258101.6</v>
      </c>
    </row>
    <row r="1144" spans="1:6">
      <c r="A1144" s="468" t="s">
        <v>1763</v>
      </c>
      <c r="B1144" s="468" t="s">
        <v>1764</v>
      </c>
      <c r="C1144" s="468" t="s">
        <v>1129</v>
      </c>
      <c r="D1144" s="468" t="s">
        <v>875</v>
      </c>
      <c r="E1144" s="468">
        <v>5468236.7999999998</v>
      </c>
      <c r="F1144" s="468">
        <v>491612.93999999994</v>
      </c>
    </row>
    <row r="1145" spans="1:6">
      <c r="A1145" s="468" t="s">
        <v>1763</v>
      </c>
      <c r="B1145" s="468" t="s">
        <v>1764</v>
      </c>
      <c r="C1145" s="468" t="s">
        <v>852</v>
      </c>
      <c r="D1145" s="468" t="s">
        <v>875</v>
      </c>
      <c r="E1145" s="468">
        <v>3294570</v>
      </c>
      <c r="F1145" s="468">
        <v>296136.64</v>
      </c>
    </row>
    <row r="1146" spans="1:6">
      <c r="A1146" s="468" t="s">
        <v>1765</v>
      </c>
      <c r="B1146" s="468" t="s">
        <v>1766</v>
      </c>
      <c r="C1146" s="468" t="s">
        <v>824</v>
      </c>
      <c r="D1146" s="468" t="s">
        <v>875</v>
      </c>
      <c r="E1146" s="468">
        <v>47662</v>
      </c>
      <c r="F1146" s="468">
        <v>8132.3499999999995</v>
      </c>
    </row>
    <row r="1147" spans="1:6">
      <c r="A1147" s="468" t="s">
        <v>1767</v>
      </c>
      <c r="B1147" s="468" t="s">
        <v>1768</v>
      </c>
      <c r="C1147" s="468" t="s">
        <v>824</v>
      </c>
      <c r="D1147" s="468" t="s">
        <v>875</v>
      </c>
      <c r="E1147" s="468">
        <v>40288.400000000001</v>
      </c>
      <c r="F1147" s="468">
        <v>2839.83</v>
      </c>
    </row>
    <row r="1148" spans="1:6">
      <c r="A1148" s="468" t="s">
        <v>1767</v>
      </c>
      <c r="B1148" s="468" t="s">
        <v>1768</v>
      </c>
      <c r="C1148" s="468" t="s">
        <v>852</v>
      </c>
      <c r="D1148" s="468" t="s">
        <v>875</v>
      </c>
      <c r="E1148" s="468">
        <v>164500</v>
      </c>
      <c r="F1148" s="468">
        <v>9007.4000000000015</v>
      </c>
    </row>
    <row r="1149" spans="1:6">
      <c r="A1149" s="468" t="s">
        <v>1767</v>
      </c>
      <c r="B1149" s="468" t="s">
        <v>1768</v>
      </c>
      <c r="C1149" s="468" t="s">
        <v>854</v>
      </c>
      <c r="D1149" s="468" t="s">
        <v>875</v>
      </c>
      <c r="E1149" s="468">
        <v>100000</v>
      </c>
      <c r="F1149" s="468">
        <v>4989.9800000000005</v>
      </c>
    </row>
    <row r="1150" spans="1:6">
      <c r="A1150" s="468" t="s">
        <v>1767</v>
      </c>
      <c r="B1150" s="468" t="s">
        <v>1768</v>
      </c>
      <c r="C1150" s="468" t="s">
        <v>856</v>
      </c>
      <c r="D1150" s="468" t="s">
        <v>875</v>
      </c>
      <c r="E1150" s="468">
        <v>28.39</v>
      </c>
      <c r="F1150" s="468">
        <v>8.81</v>
      </c>
    </row>
    <row r="1151" spans="1:6">
      <c r="A1151" s="468" t="s">
        <v>1769</v>
      </c>
      <c r="B1151" s="468" t="s">
        <v>1770</v>
      </c>
      <c r="C1151" s="468" t="s">
        <v>863</v>
      </c>
      <c r="D1151" s="468" t="s">
        <v>875</v>
      </c>
      <c r="E1151" s="468">
        <v>900</v>
      </c>
      <c r="F1151" s="468">
        <v>9.4600000000000009</v>
      </c>
    </row>
    <row r="1152" spans="1:6">
      <c r="A1152" s="468" t="s">
        <v>1769</v>
      </c>
      <c r="B1152" s="468" t="s">
        <v>1770</v>
      </c>
      <c r="C1152" s="468" t="s">
        <v>824</v>
      </c>
      <c r="D1152" s="468" t="s">
        <v>875</v>
      </c>
      <c r="E1152" s="468">
        <v>484</v>
      </c>
      <c r="F1152" s="468">
        <v>209.36</v>
      </c>
    </row>
    <row r="1153" spans="1:6">
      <c r="A1153" s="468" t="s">
        <v>1771</v>
      </c>
      <c r="B1153" s="468" t="s">
        <v>1772</v>
      </c>
      <c r="C1153" s="468" t="s">
        <v>824</v>
      </c>
      <c r="D1153" s="468" t="s">
        <v>875</v>
      </c>
      <c r="E1153" s="468">
        <v>882.5</v>
      </c>
      <c r="F1153" s="468">
        <v>198.43</v>
      </c>
    </row>
    <row r="1154" spans="1:6">
      <c r="A1154" s="468" t="s">
        <v>1773</v>
      </c>
      <c r="B1154" s="468" t="s">
        <v>1774</v>
      </c>
      <c r="C1154" s="468" t="s">
        <v>824</v>
      </c>
      <c r="D1154" s="468" t="s">
        <v>875</v>
      </c>
      <c r="E1154" s="468">
        <v>88550</v>
      </c>
      <c r="F1154" s="468">
        <v>4303.67</v>
      </c>
    </row>
    <row r="1155" spans="1:6">
      <c r="A1155" s="468" t="s">
        <v>1775</v>
      </c>
      <c r="B1155" s="468" t="s">
        <v>1776</v>
      </c>
      <c r="C1155" s="468" t="s">
        <v>845</v>
      </c>
      <c r="D1155" s="468" t="s">
        <v>875</v>
      </c>
      <c r="E1155" s="468">
        <v>1180.2</v>
      </c>
      <c r="F1155" s="468">
        <v>1470.59</v>
      </c>
    </row>
    <row r="1156" spans="1:6">
      <c r="A1156" s="468" t="s">
        <v>1775</v>
      </c>
      <c r="B1156" s="468" t="s">
        <v>1776</v>
      </c>
      <c r="C1156" s="468" t="s">
        <v>863</v>
      </c>
      <c r="D1156" s="468" t="s">
        <v>875</v>
      </c>
      <c r="E1156" s="468">
        <v>2661.2799999999997</v>
      </c>
      <c r="F1156" s="468">
        <v>339.86</v>
      </c>
    </row>
    <row r="1157" spans="1:6">
      <c r="A1157" s="468" t="s">
        <v>1775</v>
      </c>
      <c r="B1157" s="468" t="s">
        <v>1776</v>
      </c>
      <c r="C1157" s="468" t="s">
        <v>966</v>
      </c>
      <c r="D1157" s="468" t="s">
        <v>875</v>
      </c>
      <c r="E1157" s="468">
        <v>10638</v>
      </c>
      <c r="F1157" s="468">
        <v>3727.75</v>
      </c>
    </row>
    <row r="1158" spans="1:6">
      <c r="A1158" s="468" t="s">
        <v>1775</v>
      </c>
      <c r="B1158" s="468" t="s">
        <v>1776</v>
      </c>
      <c r="C1158" s="468" t="s">
        <v>850</v>
      </c>
      <c r="D1158" s="468" t="s">
        <v>875</v>
      </c>
      <c r="E1158" s="468">
        <v>180.09000000000003</v>
      </c>
      <c r="F1158" s="468">
        <v>538.22</v>
      </c>
    </row>
    <row r="1159" spans="1:6">
      <c r="A1159" s="468" t="s">
        <v>1775</v>
      </c>
      <c r="B1159" s="468" t="s">
        <v>1776</v>
      </c>
      <c r="C1159" s="468" t="s">
        <v>824</v>
      </c>
      <c r="D1159" s="468" t="s">
        <v>875</v>
      </c>
      <c r="E1159" s="468">
        <v>1003.2</v>
      </c>
      <c r="F1159" s="468">
        <v>855.01</v>
      </c>
    </row>
    <row r="1160" spans="1:6">
      <c r="A1160" s="468" t="s">
        <v>1775</v>
      </c>
      <c r="B1160" s="468" t="s">
        <v>1776</v>
      </c>
      <c r="C1160" s="468" t="s">
        <v>882</v>
      </c>
      <c r="D1160" s="468" t="s">
        <v>875</v>
      </c>
      <c r="E1160" s="468">
        <v>228.8</v>
      </c>
      <c r="F1160" s="468">
        <v>549.89</v>
      </c>
    </row>
    <row r="1161" spans="1:6">
      <c r="A1161" s="468" t="s">
        <v>1775</v>
      </c>
      <c r="B1161" s="468" t="s">
        <v>1776</v>
      </c>
      <c r="C1161" s="468" t="s">
        <v>854</v>
      </c>
      <c r="D1161" s="468" t="s">
        <v>875</v>
      </c>
      <c r="E1161" s="468">
        <v>8164</v>
      </c>
      <c r="F1161" s="468">
        <v>2982.27</v>
      </c>
    </row>
    <row r="1162" spans="1:6">
      <c r="A1162" s="468" t="s">
        <v>1777</v>
      </c>
      <c r="B1162" s="468" t="s">
        <v>1778</v>
      </c>
      <c r="C1162" s="468" t="s">
        <v>966</v>
      </c>
      <c r="D1162" s="468" t="s">
        <v>875</v>
      </c>
      <c r="E1162" s="468">
        <v>408</v>
      </c>
      <c r="F1162" s="468">
        <v>89.04</v>
      </c>
    </row>
    <row r="1163" spans="1:6">
      <c r="A1163" s="468" t="s">
        <v>1779</v>
      </c>
      <c r="B1163" s="468" t="s">
        <v>1780</v>
      </c>
      <c r="C1163" s="468" t="s">
        <v>980</v>
      </c>
      <c r="D1163" s="468" t="s">
        <v>875</v>
      </c>
      <c r="E1163" s="468">
        <v>65.3</v>
      </c>
      <c r="F1163" s="468">
        <v>13.91</v>
      </c>
    </row>
    <row r="1164" spans="1:6">
      <c r="A1164" s="468" t="s">
        <v>1781</v>
      </c>
      <c r="B1164" s="468" t="s">
        <v>1782</v>
      </c>
      <c r="C1164" s="468" t="s">
        <v>854</v>
      </c>
      <c r="D1164" s="468" t="s">
        <v>875</v>
      </c>
      <c r="E1164" s="468">
        <v>8000</v>
      </c>
      <c r="F1164" s="468">
        <v>2761.34</v>
      </c>
    </row>
    <row r="1165" spans="1:6">
      <c r="A1165" s="468" t="s">
        <v>1783</v>
      </c>
      <c r="B1165" s="468" t="s">
        <v>1784</v>
      </c>
      <c r="C1165" s="468" t="s">
        <v>882</v>
      </c>
      <c r="D1165" s="468" t="s">
        <v>875</v>
      </c>
      <c r="E1165" s="468">
        <v>57.2</v>
      </c>
      <c r="F1165" s="468">
        <v>163.62</v>
      </c>
    </row>
    <row r="1166" spans="1:6">
      <c r="A1166" s="468" t="s">
        <v>1783</v>
      </c>
      <c r="B1166" s="468" t="s">
        <v>1784</v>
      </c>
      <c r="C1166" s="468" t="s">
        <v>854</v>
      </c>
      <c r="D1166" s="468" t="s">
        <v>875</v>
      </c>
      <c r="E1166" s="468">
        <v>25925</v>
      </c>
      <c r="F1166" s="468">
        <v>8537.4</v>
      </c>
    </row>
    <row r="1167" spans="1:6">
      <c r="A1167" s="468" t="s">
        <v>1785</v>
      </c>
      <c r="B1167" s="468" t="s">
        <v>1786</v>
      </c>
      <c r="C1167" s="468" t="s">
        <v>966</v>
      </c>
      <c r="D1167" s="468" t="s">
        <v>875</v>
      </c>
      <c r="E1167" s="468">
        <v>2448</v>
      </c>
      <c r="F1167" s="468">
        <v>534.24</v>
      </c>
    </row>
    <row r="1168" spans="1:6">
      <c r="A1168" s="468" t="s">
        <v>1787</v>
      </c>
      <c r="B1168" s="468" t="s">
        <v>1788</v>
      </c>
      <c r="C1168" s="468" t="s">
        <v>863</v>
      </c>
      <c r="D1168" s="468" t="s">
        <v>875</v>
      </c>
      <c r="E1168" s="468">
        <v>20489</v>
      </c>
      <c r="F1168" s="468">
        <v>3982.2599999999998</v>
      </c>
    </row>
    <row r="1169" spans="1:6">
      <c r="A1169" s="468" t="s">
        <v>1787</v>
      </c>
      <c r="B1169" s="468" t="s">
        <v>1788</v>
      </c>
      <c r="C1169" s="468" t="s">
        <v>966</v>
      </c>
      <c r="D1169" s="468" t="s">
        <v>875</v>
      </c>
      <c r="E1169" s="468">
        <v>5580</v>
      </c>
      <c r="F1169" s="468">
        <v>1217.96</v>
      </c>
    </row>
    <row r="1170" spans="1:6">
      <c r="A1170" s="468" t="s">
        <v>1787</v>
      </c>
      <c r="B1170" s="468" t="s">
        <v>1788</v>
      </c>
      <c r="C1170" s="468" t="s">
        <v>980</v>
      </c>
      <c r="D1170" s="468" t="s">
        <v>875</v>
      </c>
      <c r="E1170" s="468">
        <v>55.72</v>
      </c>
      <c r="F1170" s="468">
        <v>11.620000000000001</v>
      </c>
    </row>
    <row r="1171" spans="1:6">
      <c r="A1171" s="468" t="s">
        <v>1789</v>
      </c>
      <c r="B1171" s="468" t="s">
        <v>1790</v>
      </c>
      <c r="C1171" s="468" t="s">
        <v>863</v>
      </c>
      <c r="D1171" s="468" t="s">
        <v>875</v>
      </c>
      <c r="E1171" s="468">
        <v>60</v>
      </c>
      <c r="F1171" s="468">
        <v>6.01</v>
      </c>
    </row>
    <row r="1172" spans="1:6">
      <c r="A1172" s="468" t="s">
        <v>1791</v>
      </c>
      <c r="B1172" s="468" t="s">
        <v>1792</v>
      </c>
      <c r="C1172" s="468" t="s">
        <v>863</v>
      </c>
      <c r="D1172" s="468" t="s">
        <v>875</v>
      </c>
      <c r="E1172" s="468">
        <v>6822</v>
      </c>
      <c r="F1172" s="468">
        <v>640.19000000000005</v>
      </c>
    </row>
    <row r="1173" spans="1:6">
      <c r="A1173" s="468" t="s">
        <v>1791</v>
      </c>
      <c r="B1173" s="468" t="s">
        <v>1792</v>
      </c>
      <c r="C1173" s="468" t="s">
        <v>883</v>
      </c>
      <c r="D1173" s="468" t="s">
        <v>875</v>
      </c>
      <c r="E1173" s="468">
        <v>21</v>
      </c>
      <c r="F1173" s="468">
        <v>17.73</v>
      </c>
    </row>
    <row r="1174" spans="1:6">
      <c r="A1174" s="468" t="s">
        <v>1793</v>
      </c>
      <c r="B1174" s="468" t="s">
        <v>1794</v>
      </c>
      <c r="C1174" s="468" t="s">
        <v>824</v>
      </c>
      <c r="D1174" s="468" t="s">
        <v>875</v>
      </c>
      <c r="E1174" s="468">
        <v>4650</v>
      </c>
      <c r="F1174" s="468">
        <v>516.08000000000004</v>
      </c>
    </row>
    <row r="1175" spans="1:6">
      <c r="A1175" s="468" t="s">
        <v>1793</v>
      </c>
      <c r="B1175" s="468" t="s">
        <v>1794</v>
      </c>
      <c r="C1175" s="468" t="s">
        <v>854</v>
      </c>
      <c r="D1175" s="468" t="s">
        <v>875</v>
      </c>
      <c r="E1175" s="468">
        <v>96658.799999999988</v>
      </c>
      <c r="F1175" s="468">
        <v>26384.41</v>
      </c>
    </row>
    <row r="1176" spans="1:6">
      <c r="A1176" s="468" t="s">
        <v>1795</v>
      </c>
      <c r="B1176" s="468" t="s">
        <v>1796</v>
      </c>
      <c r="C1176" s="468" t="s">
        <v>824</v>
      </c>
      <c r="D1176" s="468" t="s">
        <v>875</v>
      </c>
      <c r="E1176" s="468">
        <v>542</v>
      </c>
      <c r="F1176" s="468">
        <v>265.64999999999998</v>
      </c>
    </row>
    <row r="1177" spans="1:6">
      <c r="A1177" s="468" t="s">
        <v>1795</v>
      </c>
      <c r="B1177" s="468" t="s">
        <v>1796</v>
      </c>
      <c r="C1177" s="468" t="s">
        <v>980</v>
      </c>
      <c r="D1177" s="468" t="s">
        <v>875</v>
      </c>
      <c r="E1177" s="468">
        <v>42</v>
      </c>
      <c r="F1177" s="468">
        <v>13.84</v>
      </c>
    </row>
    <row r="1178" spans="1:6">
      <c r="A1178" s="468" t="s">
        <v>1795</v>
      </c>
      <c r="B1178" s="468" t="s">
        <v>1796</v>
      </c>
      <c r="C1178" s="468" t="s">
        <v>854</v>
      </c>
      <c r="D1178" s="468" t="s">
        <v>875</v>
      </c>
      <c r="E1178" s="468">
        <v>74523.679999999993</v>
      </c>
      <c r="F1178" s="468">
        <v>23349.03</v>
      </c>
    </row>
    <row r="1179" spans="1:6">
      <c r="A1179" s="468" t="s">
        <v>1795</v>
      </c>
      <c r="B1179" s="468" t="s">
        <v>1796</v>
      </c>
      <c r="C1179" s="468" t="s">
        <v>855</v>
      </c>
      <c r="D1179" s="468" t="s">
        <v>875</v>
      </c>
      <c r="E1179" s="468">
        <v>1.5</v>
      </c>
      <c r="F1179" s="468">
        <v>3</v>
      </c>
    </row>
    <row r="1180" spans="1:6">
      <c r="A1180" s="468" t="s">
        <v>1797</v>
      </c>
      <c r="B1180" s="468" t="s">
        <v>1798</v>
      </c>
      <c r="C1180" s="468" t="s">
        <v>854</v>
      </c>
      <c r="D1180" s="468" t="s">
        <v>875</v>
      </c>
      <c r="E1180" s="468">
        <v>51468.36</v>
      </c>
      <c r="F1180" s="468">
        <v>16618.670000000002</v>
      </c>
    </row>
    <row r="1181" spans="1:6">
      <c r="A1181" s="468" t="s">
        <v>1799</v>
      </c>
      <c r="B1181" s="468" t="s">
        <v>1800</v>
      </c>
      <c r="C1181" s="468" t="s">
        <v>882</v>
      </c>
      <c r="D1181" s="468" t="s">
        <v>875</v>
      </c>
      <c r="E1181" s="468">
        <v>225.72</v>
      </c>
      <c r="F1181" s="468">
        <v>531.68000000000006</v>
      </c>
    </row>
    <row r="1182" spans="1:6">
      <c r="A1182" s="468" t="s">
        <v>1799</v>
      </c>
      <c r="B1182" s="468" t="s">
        <v>1800</v>
      </c>
      <c r="C1182" s="468" t="s">
        <v>883</v>
      </c>
      <c r="D1182" s="468" t="s">
        <v>875</v>
      </c>
      <c r="E1182" s="468">
        <v>45.6</v>
      </c>
      <c r="F1182" s="468">
        <v>187.34</v>
      </c>
    </row>
    <row r="1183" spans="1:6">
      <c r="A1183" s="468" t="s">
        <v>1799</v>
      </c>
      <c r="B1183" s="468" t="s">
        <v>1800</v>
      </c>
      <c r="C1183" s="468" t="s">
        <v>1015</v>
      </c>
      <c r="D1183" s="468" t="s">
        <v>875</v>
      </c>
      <c r="E1183" s="468">
        <v>76.8</v>
      </c>
      <c r="F1183" s="468">
        <v>36.14</v>
      </c>
    </row>
    <row r="1184" spans="1:6">
      <c r="A1184" s="468" t="s">
        <v>1801</v>
      </c>
      <c r="B1184" s="468" t="s">
        <v>1802</v>
      </c>
      <c r="C1184" s="468" t="s">
        <v>980</v>
      </c>
      <c r="D1184" s="468" t="s">
        <v>875</v>
      </c>
      <c r="E1184" s="468">
        <v>372</v>
      </c>
      <c r="F1184" s="468">
        <v>29.84</v>
      </c>
    </row>
    <row r="1185" spans="1:6">
      <c r="A1185" s="468" t="s">
        <v>1801</v>
      </c>
      <c r="B1185" s="468" t="s">
        <v>1802</v>
      </c>
      <c r="C1185" s="468" t="s">
        <v>883</v>
      </c>
      <c r="D1185" s="468" t="s">
        <v>875</v>
      </c>
      <c r="E1185" s="468">
        <v>928.13</v>
      </c>
      <c r="F1185" s="468">
        <v>318.99</v>
      </c>
    </row>
    <row r="1186" spans="1:6">
      <c r="A1186" s="468" t="s">
        <v>1801</v>
      </c>
      <c r="B1186" s="468" t="s">
        <v>1802</v>
      </c>
      <c r="C1186" s="468" t="s">
        <v>854</v>
      </c>
      <c r="D1186" s="468" t="s">
        <v>875</v>
      </c>
      <c r="E1186" s="468">
        <v>764.18000000000006</v>
      </c>
      <c r="F1186" s="468">
        <v>444.53</v>
      </c>
    </row>
    <row r="1187" spans="1:6">
      <c r="A1187" s="468" t="s">
        <v>1803</v>
      </c>
      <c r="B1187" s="468" t="s">
        <v>1804</v>
      </c>
      <c r="C1187" s="468" t="s">
        <v>863</v>
      </c>
      <c r="D1187" s="468" t="s">
        <v>875</v>
      </c>
      <c r="E1187" s="468">
        <v>49180.4</v>
      </c>
      <c r="F1187" s="468">
        <v>6611.6399999999994</v>
      </c>
    </row>
    <row r="1188" spans="1:6">
      <c r="A1188" s="468" t="s">
        <v>1803</v>
      </c>
      <c r="B1188" s="468" t="s">
        <v>1804</v>
      </c>
      <c r="C1188" s="468" t="s">
        <v>1391</v>
      </c>
      <c r="D1188" s="468" t="s">
        <v>875</v>
      </c>
      <c r="E1188" s="468">
        <v>20.16</v>
      </c>
      <c r="F1188" s="468">
        <v>29.150000000000002</v>
      </c>
    </row>
    <row r="1189" spans="1:6">
      <c r="A1189" s="468" t="s">
        <v>1803</v>
      </c>
      <c r="B1189" s="468" t="s">
        <v>1804</v>
      </c>
      <c r="C1189" s="468" t="s">
        <v>980</v>
      </c>
      <c r="D1189" s="468" t="s">
        <v>875</v>
      </c>
      <c r="E1189" s="468">
        <v>16.2</v>
      </c>
      <c r="F1189" s="468">
        <v>6.67</v>
      </c>
    </row>
    <row r="1190" spans="1:6">
      <c r="A1190" s="468" t="s">
        <v>1803</v>
      </c>
      <c r="B1190" s="468" t="s">
        <v>1804</v>
      </c>
      <c r="C1190" s="468" t="s">
        <v>872</v>
      </c>
      <c r="D1190" s="468" t="s">
        <v>875</v>
      </c>
      <c r="E1190" s="468">
        <v>1000</v>
      </c>
      <c r="F1190" s="468">
        <v>288.84000000000003</v>
      </c>
    </row>
    <row r="1191" spans="1:6">
      <c r="A1191" s="468" t="s">
        <v>1805</v>
      </c>
      <c r="B1191" s="468" t="s">
        <v>1806</v>
      </c>
      <c r="C1191" s="468" t="s">
        <v>980</v>
      </c>
      <c r="D1191" s="468" t="s">
        <v>875</v>
      </c>
      <c r="E1191" s="468">
        <v>30</v>
      </c>
      <c r="F1191" s="468">
        <v>8.17</v>
      </c>
    </row>
    <row r="1192" spans="1:6">
      <c r="A1192" s="468" t="s">
        <v>1807</v>
      </c>
      <c r="B1192" s="468" t="s">
        <v>1808</v>
      </c>
      <c r="C1192" s="468" t="s">
        <v>863</v>
      </c>
      <c r="D1192" s="468" t="s">
        <v>875</v>
      </c>
      <c r="E1192" s="468">
        <v>7000</v>
      </c>
      <c r="F1192" s="468">
        <v>744.61</v>
      </c>
    </row>
    <row r="1193" spans="1:6">
      <c r="A1193" s="468" t="s">
        <v>1807</v>
      </c>
      <c r="B1193" s="468" t="s">
        <v>1808</v>
      </c>
      <c r="C1193" s="468" t="s">
        <v>980</v>
      </c>
      <c r="D1193" s="468" t="s">
        <v>875</v>
      </c>
      <c r="E1193" s="468">
        <v>28.8</v>
      </c>
      <c r="F1193" s="468">
        <v>15.620000000000001</v>
      </c>
    </row>
    <row r="1194" spans="1:6">
      <c r="A1194" s="468" t="s">
        <v>1809</v>
      </c>
      <c r="B1194" s="468" t="s">
        <v>1810</v>
      </c>
      <c r="C1194" s="468" t="s">
        <v>824</v>
      </c>
      <c r="D1194" s="468" t="s">
        <v>875</v>
      </c>
      <c r="E1194" s="468">
        <v>75</v>
      </c>
      <c r="F1194" s="468">
        <v>4.04</v>
      </c>
    </row>
    <row r="1195" spans="1:6">
      <c r="A1195" s="468" t="s">
        <v>1811</v>
      </c>
      <c r="B1195" s="468" t="s">
        <v>1812</v>
      </c>
      <c r="C1195" s="468" t="s">
        <v>1023</v>
      </c>
      <c r="D1195" s="468" t="s">
        <v>875</v>
      </c>
      <c r="E1195" s="468">
        <v>810000</v>
      </c>
      <c r="F1195" s="468">
        <v>43067</v>
      </c>
    </row>
    <row r="1196" spans="1:6">
      <c r="A1196" s="468" t="s">
        <v>1811</v>
      </c>
      <c r="B1196" s="468" t="s">
        <v>1812</v>
      </c>
      <c r="C1196" s="468" t="s">
        <v>824</v>
      </c>
      <c r="D1196" s="468" t="s">
        <v>875</v>
      </c>
      <c r="E1196" s="468">
        <v>727545</v>
      </c>
      <c r="F1196" s="468">
        <v>48742.96</v>
      </c>
    </row>
    <row r="1197" spans="1:6">
      <c r="A1197" s="468" t="s">
        <v>1811</v>
      </c>
      <c r="B1197" s="468" t="s">
        <v>1812</v>
      </c>
      <c r="C1197" s="468" t="s">
        <v>883</v>
      </c>
      <c r="D1197" s="468" t="s">
        <v>875</v>
      </c>
      <c r="E1197" s="468">
        <v>60</v>
      </c>
      <c r="F1197" s="468">
        <v>6.17</v>
      </c>
    </row>
    <row r="1198" spans="1:6">
      <c r="A1198" s="468" t="s">
        <v>1811</v>
      </c>
      <c r="B1198" s="468" t="s">
        <v>1812</v>
      </c>
      <c r="C1198" s="468" t="s">
        <v>866</v>
      </c>
      <c r="D1198" s="468" t="s">
        <v>875</v>
      </c>
      <c r="E1198" s="468">
        <v>65056000</v>
      </c>
      <c r="F1198" s="468">
        <v>2850502.95</v>
      </c>
    </row>
    <row r="1199" spans="1:6">
      <c r="A1199" s="468" t="s">
        <v>1811</v>
      </c>
      <c r="B1199" s="468" t="s">
        <v>1812</v>
      </c>
      <c r="C1199" s="468" t="s">
        <v>854</v>
      </c>
      <c r="D1199" s="468" t="s">
        <v>875</v>
      </c>
      <c r="E1199" s="468">
        <v>1275000</v>
      </c>
      <c r="F1199" s="468">
        <v>67249.95</v>
      </c>
    </row>
    <row r="1200" spans="1:6">
      <c r="A1200" s="468" t="s">
        <v>1811</v>
      </c>
      <c r="B1200" s="468" t="s">
        <v>1812</v>
      </c>
      <c r="C1200" s="468" t="s">
        <v>1219</v>
      </c>
      <c r="D1200" s="468" t="s">
        <v>875</v>
      </c>
      <c r="E1200" s="468">
        <v>2250000</v>
      </c>
      <c r="F1200" s="468">
        <v>119031.82</v>
      </c>
    </row>
    <row r="1201" spans="1:6">
      <c r="A1201" s="468" t="s">
        <v>1813</v>
      </c>
      <c r="B1201" s="468" t="s">
        <v>1814</v>
      </c>
      <c r="C1201" s="468" t="s">
        <v>824</v>
      </c>
      <c r="D1201" s="468" t="s">
        <v>875</v>
      </c>
      <c r="E1201" s="468">
        <v>1998943</v>
      </c>
      <c r="F1201" s="468">
        <v>68180.509999999995</v>
      </c>
    </row>
    <row r="1202" spans="1:6">
      <c r="A1202" s="468" t="s">
        <v>1815</v>
      </c>
      <c r="B1202" s="468" t="s">
        <v>1816</v>
      </c>
      <c r="C1202" s="468" t="s">
        <v>824</v>
      </c>
      <c r="D1202" s="468" t="s">
        <v>875</v>
      </c>
      <c r="E1202" s="468">
        <v>255</v>
      </c>
      <c r="F1202" s="468">
        <v>26.41</v>
      </c>
    </row>
    <row r="1203" spans="1:6">
      <c r="A1203" s="468" t="s">
        <v>1815</v>
      </c>
      <c r="B1203" s="468" t="s">
        <v>1816</v>
      </c>
      <c r="C1203" s="468" t="s">
        <v>866</v>
      </c>
      <c r="D1203" s="468" t="s">
        <v>875</v>
      </c>
      <c r="E1203" s="468">
        <v>2990000</v>
      </c>
      <c r="F1203" s="468">
        <v>101016.76999999999</v>
      </c>
    </row>
    <row r="1204" spans="1:6">
      <c r="A1204" s="468" t="s">
        <v>1817</v>
      </c>
      <c r="B1204" s="468" t="s">
        <v>1818</v>
      </c>
      <c r="C1204" s="468" t="s">
        <v>969</v>
      </c>
      <c r="D1204" s="468" t="s">
        <v>875</v>
      </c>
      <c r="E1204" s="468">
        <v>384000</v>
      </c>
      <c r="F1204" s="468">
        <v>19198.560000000001</v>
      </c>
    </row>
    <row r="1205" spans="1:6">
      <c r="A1205" s="468" t="s">
        <v>1817</v>
      </c>
      <c r="B1205" s="468" t="s">
        <v>1818</v>
      </c>
      <c r="C1205" s="468" t="s">
        <v>824</v>
      </c>
      <c r="D1205" s="468" t="s">
        <v>875</v>
      </c>
      <c r="E1205" s="468">
        <v>25142679</v>
      </c>
      <c r="F1205" s="468">
        <v>1531668.0900000003</v>
      </c>
    </row>
    <row r="1206" spans="1:6">
      <c r="A1206" s="468" t="s">
        <v>1817</v>
      </c>
      <c r="B1206" s="468" t="s">
        <v>1818</v>
      </c>
      <c r="C1206" s="468" t="s">
        <v>866</v>
      </c>
      <c r="D1206" s="468" t="s">
        <v>875</v>
      </c>
      <c r="E1206" s="468">
        <v>2860000</v>
      </c>
      <c r="F1206" s="468">
        <v>133753.63</v>
      </c>
    </row>
    <row r="1207" spans="1:6">
      <c r="A1207" s="468" t="s">
        <v>1817</v>
      </c>
      <c r="B1207" s="468" t="s">
        <v>1818</v>
      </c>
      <c r="C1207" s="468" t="s">
        <v>872</v>
      </c>
      <c r="D1207" s="468" t="s">
        <v>875</v>
      </c>
      <c r="E1207" s="468">
        <v>250000</v>
      </c>
      <c r="F1207" s="468">
        <v>12837.06</v>
      </c>
    </row>
    <row r="1208" spans="1:6">
      <c r="A1208" s="468" t="s">
        <v>1819</v>
      </c>
      <c r="B1208" s="468" t="s">
        <v>1820</v>
      </c>
      <c r="C1208" s="468" t="s">
        <v>824</v>
      </c>
      <c r="D1208" s="468" t="s">
        <v>875</v>
      </c>
      <c r="E1208" s="468">
        <v>2476928</v>
      </c>
      <c r="F1208" s="468">
        <v>85076.200000000012</v>
      </c>
    </row>
    <row r="1209" spans="1:6">
      <c r="A1209" s="468" t="s">
        <v>1821</v>
      </c>
      <c r="B1209" s="468" t="s">
        <v>1822</v>
      </c>
      <c r="C1209" s="468" t="s">
        <v>824</v>
      </c>
      <c r="D1209" s="468" t="s">
        <v>875</v>
      </c>
      <c r="E1209" s="468">
        <v>3135</v>
      </c>
      <c r="F1209" s="468">
        <v>168.79000000000002</v>
      </c>
    </row>
    <row r="1210" spans="1:6">
      <c r="A1210" s="468" t="s">
        <v>1821</v>
      </c>
      <c r="B1210" s="468" t="s">
        <v>1822</v>
      </c>
      <c r="C1210" s="468" t="s">
        <v>866</v>
      </c>
      <c r="D1210" s="468" t="s">
        <v>875</v>
      </c>
      <c r="E1210" s="468">
        <v>2917000</v>
      </c>
      <c r="F1210" s="468">
        <v>114976.87</v>
      </c>
    </row>
    <row r="1211" spans="1:6">
      <c r="A1211" s="468" t="s">
        <v>1823</v>
      </c>
      <c r="B1211" s="468" t="s">
        <v>1824</v>
      </c>
      <c r="C1211" s="468" t="s">
        <v>845</v>
      </c>
      <c r="D1211" s="468" t="s">
        <v>875</v>
      </c>
      <c r="E1211" s="468">
        <v>437000</v>
      </c>
      <c r="F1211" s="468">
        <v>29850.73</v>
      </c>
    </row>
    <row r="1212" spans="1:6">
      <c r="A1212" s="468" t="s">
        <v>1823</v>
      </c>
      <c r="B1212" s="468" t="s">
        <v>1824</v>
      </c>
      <c r="C1212" s="468" t="s">
        <v>969</v>
      </c>
      <c r="D1212" s="468" t="s">
        <v>875</v>
      </c>
      <c r="E1212" s="468">
        <v>6923000</v>
      </c>
      <c r="F1212" s="468">
        <v>342298.85000000003</v>
      </c>
    </row>
    <row r="1213" spans="1:6">
      <c r="A1213" s="468" t="s">
        <v>1823</v>
      </c>
      <c r="B1213" s="468" t="s">
        <v>1824</v>
      </c>
      <c r="C1213" s="468" t="s">
        <v>1023</v>
      </c>
      <c r="D1213" s="468" t="s">
        <v>875</v>
      </c>
      <c r="E1213" s="468">
        <v>1350000</v>
      </c>
      <c r="F1213" s="468">
        <v>70401.75</v>
      </c>
    </row>
    <row r="1214" spans="1:6">
      <c r="A1214" s="468" t="s">
        <v>1823</v>
      </c>
      <c r="B1214" s="468" t="s">
        <v>1824</v>
      </c>
      <c r="C1214" s="468" t="s">
        <v>1825</v>
      </c>
      <c r="D1214" s="468" t="s">
        <v>875</v>
      </c>
      <c r="E1214" s="468">
        <v>16125000</v>
      </c>
      <c r="F1214" s="468">
        <v>988530.27000000014</v>
      </c>
    </row>
    <row r="1215" spans="1:6">
      <c r="A1215" s="468" t="s">
        <v>1823</v>
      </c>
      <c r="B1215" s="468" t="s">
        <v>1824</v>
      </c>
      <c r="C1215" s="468" t="s">
        <v>850</v>
      </c>
      <c r="D1215" s="468" t="s">
        <v>875</v>
      </c>
      <c r="E1215" s="468">
        <v>80000</v>
      </c>
      <c r="F1215" s="468">
        <v>5886.55</v>
      </c>
    </row>
    <row r="1216" spans="1:6">
      <c r="A1216" s="468" t="s">
        <v>1823</v>
      </c>
      <c r="B1216" s="468" t="s">
        <v>1824</v>
      </c>
      <c r="C1216" s="468" t="s">
        <v>824</v>
      </c>
      <c r="D1216" s="468" t="s">
        <v>875</v>
      </c>
      <c r="E1216" s="468">
        <v>25128510.5</v>
      </c>
      <c r="F1216" s="468">
        <v>1425067.2100000002</v>
      </c>
    </row>
    <row r="1217" spans="1:6">
      <c r="A1217" s="468" t="s">
        <v>1823</v>
      </c>
      <c r="B1217" s="468" t="s">
        <v>1824</v>
      </c>
      <c r="C1217" s="468" t="s">
        <v>1129</v>
      </c>
      <c r="D1217" s="468" t="s">
        <v>875</v>
      </c>
      <c r="E1217" s="468">
        <v>550000</v>
      </c>
      <c r="F1217" s="468">
        <v>26220.690000000002</v>
      </c>
    </row>
    <row r="1218" spans="1:6">
      <c r="A1218" s="468" t="s">
        <v>1823</v>
      </c>
      <c r="B1218" s="468" t="s">
        <v>1824</v>
      </c>
      <c r="C1218" s="468" t="s">
        <v>852</v>
      </c>
      <c r="D1218" s="468" t="s">
        <v>875</v>
      </c>
      <c r="E1218" s="468">
        <v>100000</v>
      </c>
      <c r="F1218" s="468">
        <v>7468.05</v>
      </c>
    </row>
    <row r="1219" spans="1:6">
      <c r="A1219" s="468" t="s">
        <v>1823</v>
      </c>
      <c r="B1219" s="468" t="s">
        <v>1824</v>
      </c>
      <c r="C1219" s="468" t="s">
        <v>1826</v>
      </c>
      <c r="D1219" s="468" t="s">
        <v>875</v>
      </c>
      <c r="E1219" s="468">
        <v>300000</v>
      </c>
      <c r="F1219" s="468">
        <v>14998.69</v>
      </c>
    </row>
    <row r="1220" spans="1:6">
      <c r="A1220" s="468" t="s">
        <v>1823</v>
      </c>
      <c r="B1220" s="468" t="s">
        <v>1824</v>
      </c>
      <c r="C1220" s="468" t="s">
        <v>1827</v>
      </c>
      <c r="D1220" s="468" t="s">
        <v>875</v>
      </c>
      <c r="E1220" s="468">
        <v>3614000</v>
      </c>
      <c r="F1220" s="468">
        <v>186965.44</v>
      </c>
    </row>
    <row r="1221" spans="1:6">
      <c r="A1221" s="468" t="s">
        <v>1823</v>
      </c>
      <c r="B1221" s="468" t="s">
        <v>1824</v>
      </c>
      <c r="C1221" s="468" t="s">
        <v>883</v>
      </c>
      <c r="D1221" s="468" t="s">
        <v>875</v>
      </c>
      <c r="E1221" s="468">
        <v>989000</v>
      </c>
      <c r="F1221" s="468">
        <v>51214.91</v>
      </c>
    </row>
    <row r="1222" spans="1:6">
      <c r="A1222" s="468" t="s">
        <v>1823</v>
      </c>
      <c r="B1222" s="468" t="s">
        <v>1824</v>
      </c>
      <c r="C1222" s="468" t="s">
        <v>866</v>
      </c>
      <c r="D1222" s="468" t="s">
        <v>875</v>
      </c>
      <c r="E1222" s="468">
        <v>59336000.07</v>
      </c>
      <c r="F1222" s="468">
        <v>2628992.81</v>
      </c>
    </row>
    <row r="1223" spans="1:6">
      <c r="A1223" s="468" t="s">
        <v>1823</v>
      </c>
      <c r="B1223" s="468" t="s">
        <v>1824</v>
      </c>
      <c r="C1223" s="468" t="s">
        <v>870</v>
      </c>
      <c r="D1223" s="468" t="s">
        <v>875</v>
      </c>
      <c r="E1223" s="468">
        <v>1397500</v>
      </c>
      <c r="F1223" s="468">
        <v>86830.2</v>
      </c>
    </row>
    <row r="1224" spans="1:6">
      <c r="A1224" s="468" t="s">
        <v>1823</v>
      </c>
      <c r="B1224" s="468" t="s">
        <v>1824</v>
      </c>
      <c r="C1224" s="468" t="s">
        <v>854</v>
      </c>
      <c r="D1224" s="468" t="s">
        <v>875</v>
      </c>
      <c r="E1224" s="468">
        <v>4552443.5999999996</v>
      </c>
      <c r="F1224" s="468">
        <v>266310.65000000002</v>
      </c>
    </row>
    <row r="1225" spans="1:6">
      <c r="A1225" s="468" t="s">
        <v>1823</v>
      </c>
      <c r="B1225" s="468" t="s">
        <v>1824</v>
      </c>
      <c r="C1225" s="468" t="s">
        <v>1219</v>
      </c>
      <c r="D1225" s="468" t="s">
        <v>875</v>
      </c>
      <c r="E1225" s="468">
        <v>1125000</v>
      </c>
      <c r="F1225" s="468">
        <v>58675.44</v>
      </c>
    </row>
    <row r="1226" spans="1:6">
      <c r="A1226" s="468" t="s">
        <v>1823</v>
      </c>
      <c r="B1226" s="468" t="s">
        <v>1824</v>
      </c>
      <c r="C1226" s="468" t="s">
        <v>855</v>
      </c>
      <c r="D1226" s="468" t="s">
        <v>875</v>
      </c>
      <c r="E1226" s="468">
        <v>1410</v>
      </c>
      <c r="F1226" s="468">
        <v>229.17000000000002</v>
      </c>
    </row>
    <row r="1227" spans="1:6">
      <c r="A1227" s="468" t="s">
        <v>1823</v>
      </c>
      <c r="B1227" s="468" t="s">
        <v>1824</v>
      </c>
      <c r="C1227" s="468" t="s">
        <v>872</v>
      </c>
      <c r="D1227" s="468" t="s">
        <v>875</v>
      </c>
      <c r="E1227" s="468">
        <v>1100000</v>
      </c>
      <c r="F1227" s="468">
        <v>58745.509999999995</v>
      </c>
    </row>
    <row r="1228" spans="1:6">
      <c r="A1228" s="468" t="s">
        <v>1828</v>
      </c>
      <c r="B1228" s="468" t="s">
        <v>1829</v>
      </c>
      <c r="C1228" s="468" t="s">
        <v>863</v>
      </c>
      <c r="D1228" s="468" t="s">
        <v>875</v>
      </c>
      <c r="E1228" s="468">
        <v>2594</v>
      </c>
      <c r="F1228" s="468">
        <v>411.19</v>
      </c>
    </row>
    <row r="1229" spans="1:6">
      <c r="A1229" s="468" t="s">
        <v>1828</v>
      </c>
      <c r="B1229" s="468" t="s">
        <v>1829</v>
      </c>
      <c r="C1229" s="468" t="s">
        <v>824</v>
      </c>
      <c r="D1229" s="468" t="s">
        <v>875</v>
      </c>
      <c r="E1229" s="468">
        <v>20348.25</v>
      </c>
      <c r="F1229" s="468">
        <v>2018.7699999999998</v>
      </c>
    </row>
    <row r="1230" spans="1:6">
      <c r="A1230" s="468" t="s">
        <v>1828</v>
      </c>
      <c r="B1230" s="468" t="s">
        <v>1829</v>
      </c>
      <c r="C1230" s="468" t="s">
        <v>963</v>
      </c>
      <c r="D1230" s="468" t="s">
        <v>875</v>
      </c>
      <c r="E1230" s="468">
        <v>0.79</v>
      </c>
      <c r="F1230" s="468">
        <v>2.17</v>
      </c>
    </row>
    <row r="1231" spans="1:6">
      <c r="A1231" s="468" t="s">
        <v>1828</v>
      </c>
      <c r="B1231" s="468" t="s">
        <v>1829</v>
      </c>
      <c r="C1231" s="468" t="s">
        <v>856</v>
      </c>
      <c r="D1231" s="468" t="s">
        <v>875</v>
      </c>
      <c r="E1231" s="468">
        <v>0.5</v>
      </c>
      <c r="F1231" s="468">
        <v>8.99</v>
      </c>
    </row>
    <row r="1232" spans="1:6">
      <c r="A1232" s="468" t="s">
        <v>1830</v>
      </c>
      <c r="B1232" s="468" t="s">
        <v>1831</v>
      </c>
      <c r="C1232" s="468" t="s">
        <v>863</v>
      </c>
      <c r="D1232" s="468" t="s">
        <v>875</v>
      </c>
      <c r="E1232" s="468">
        <v>1470</v>
      </c>
      <c r="F1232" s="468">
        <v>226.53</v>
      </c>
    </row>
    <row r="1233" spans="1:6">
      <c r="A1233" s="468" t="s">
        <v>1830</v>
      </c>
      <c r="B1233" s="468" t="s">
        <v>1831</v>
      </c>
      <c r="C1233" s="468" t="s">
        <v>824</v>
      </c>
      <c r="D1233" s="468" t="s">
        <v>875</v>
      </c>
      <c r="E1233" s="468">
        <v>356758</v>
      </c>
      <c r="F1233" s="468">
        <v>25409.510000000002</v>
      </c>
    </row>
    <row r="1234" spans="1:6">
      <c r="A1234" s="468" t="s">
        <v>1830</v>
      </c>
      <c r="B1234" s="468" t="s">
        <v>1831</v>
      </c>
      <c r="C1234" s="468" t="s">
        <v>866</v>
      </c>
      <c r="D1234" s="468" t="s">
        <v>875</v>
      </c>
      <c r="E1234" s="468">
        <v>3250000</v>
      </c>
      <c r="F1234" s="468">
        <v>152587.41999999998</v>
      </c>
    </row>
    <row r="1235" spans="1:6">
      <c r="A1235" s="468" t="s">
        <v>1830</v>
      </c>
      <c r="B1235" s="468" t="s">
        <v>1831</v>
      </c>
      <c r="C1235" s="468" t="s">
        <v>963</v>
      </c>
      <c r="D1235" s="468" t="s">
        <v>875</v>
      </c>
      <c r="E1235" s="468">
        <v>36</v>
      </c>
      <c r="F1235" s="468">
        <v>4</v>
      </c>
    </row>
    <row r="1236" spans="1:6">
      <c r="A1236" s="468" t="s">
        <v>1830</v>
      </c>
      <c r="B1236" s="468" t="s">
        <v>1831</v>
      </c>
      <c r="C1236" s="468" t="s">
        <v>854</v>
      </c>
      <c r="D1236" s="468" t="s">
        <v>875</v>
      </c>
      <c r="E1236" s="468">
        <v>50</v>
      </c>
      <c r="F1236" s="468">
        <v>2.09</v>
      </c>
    </row>
    <row r="1237" spans="1:6">
      <c r="A1237" s="468" t="s">
        <v>1830</v>
      </c>
      <c r="B1237" s="468" t="s">
        <v>1831</v>
      </c>
      <c r="C1237" s="468" t="s">
        <v>855</v>
      </c>
      <c r="D1237" s="468" t="s">
        <v>875</v>
      </c>
      <c r="E1237" s="468">
        <v>780</v>
      </c>
      <c r="F1237" s="468">
        <v>42</v>
      </c>
    </row>
    <row r="1238" spans="1:6">
      <c r="A1238" s="468" t="s">
        <v>1832</v>
      </c>
      <c r="B1238" s="468" t="s">
        <v>1833</v>
      </c>
      <c r="C1238" s="468" t="s">
        <v>851</v>
      </c>
      <c r="D1238" s="468" t="s">
        <v>875</v>
      </c>
      <c r="E1238" s="468">
        <v>1640</v>
      </c>
      <c r="F1238" s="468">
        <v>858.49</v>
      </c>
    </row>
    <row r="1239" spans="1:6">
      <c r="A1239" s="468" t="s">
        <v>1832</v>
      </c>
      <c r="B1239" s="468" t="s">
        <v>1833</v>
      </c>
      <c r="C1239" s="468" t="s">
        <v>824</v>
      </c>
      <c r="D1239" s="468" t="s">
        <v>875</v>
      </c>
      <c r="E1239" s="468">
        <v>82114.880000000005</v>
      </c>
      <c r="F1239" s="468">
        <v>22124.140000000003</v>
      </c>
    </row>
    <row r="1240" spans="1:6">
      <c r="A1240" s="468" t="s">
        <v>1832</v>
      </c>
      <c r="B1240" s="468" t="s">
        <v>1833</v>
      </c>
      <c r="C1240" s="468" t="s">
        <v>1014</v>
      </c>
      <c r="D1240" s="468" t="s">
        <v>875</v>
      </c>
      <c r="E1240" s="468">
        <v>4000</v>
      </c>
      <c r="F1240" s="468">
        <v>1112.95</v>
      </c>
    </row>
    <row r="1241" spans="1:6">
      <c r="A1241" s="468" t="s">
        <v>1832</v>
      </c>
      <c r="B1241" s="468" t="s">
        <v>1833</v>
      </c>
      <c r="C1241" s="468" t="s">
        <v>856</v>
      </c>
      <c r="D1241" s="468" t="s">
        <v>875</v>
      </c>
      <c r="E1241" s="468">
        <v>981.01</v>
      </c>
      <c r="F1241" s="468">
        <v>133.34</v>
      </c>
    </row>
    <row r="1242" spans="1:6">
      <c r="A1242" s="468" t="s">
        <v>1834</v>
      </c>
      <c r="B1242" s="468" t="s">
        <v>1835</v>
      </c>
      <c r="C1242" s="468" t="s">
        <v>863</v>
      </c>
      <c r="D1242" s="468" t="s">
        <v>875</v>
      </c>
      <c r="E1242" s="468">
        <v>220</v>
      </c>
      <c r="F1242" s="468">
        <v>45.82</v>
      </c>
    </row>
    <row r="1243" spans="1:6">
      <c r="A1243" s="468" t="s">
        <v>1834</v>
      </c>
      <c r="B1243" s="468" t="s">
        <v>1835</v>
      </c>
      <c r="C1243" s="468" t="s">
        <v>824</v>
      </c>
      <c r="D1243" s="468" t="s">
        <v>875</v>
      </c>
      <c r="E1243" s="468">
        <v>645187.36</v>
      </c>
      <c r="F1243" s="468">
        <v>38982.67</v>
      </c>
    </row>
    <row r="1244" spans="1:6">
      <c r="A1244" s="468" t="s">
        <v>1836</v>
      </c>
      <c r="B1244" s="468" t="s">
        <v>1837</v>
      </c>
      <c r="C1244" s="468" t="s">
        <v>824</v>
      </c>
      <c r="D1244" s="468" t="s">
        <v>875</v>
      </c>
      <c r="E1244" s="468">
        <v>14</v>
      </c>
      <c r="F1244" s="468">
        <v>1.59</v>
      </c>
    </row>
    <row r="1245" spans="1:6">
      <c r="A1245" s="468" t="s">
        <v>1836</v>
      </c>
      <c r="B1245" s="468" t="s">
        <v>1837</v>
      </c>
      <c r="C1245" s="468" t="s">
        <v>856</v>
      </c>
      <c r="D1245" s="468" t="s">
        <v>875</v>
      </c>
      <c r="E1245" s="468">
        <v>3151</v>
      </c>
      <c r="F1245" s="468">
        <v>557.34</v>
      </c>
    </row>
    <row r="1246" spans="1:6">
      <c r="A1246" s="468" t="s">
        <v>1838</v>
      </c>
      <c r="B1246" s="468" t="s">
        <v>1839</v>
      </c>
      <c r="C1246" s="468" t="s">
        <v>863</v>
      </c>
      <c r="D1246" s="468" t="s">
        <v>875</v>
      </c>
      <c r="E1246" s="468">
        <v>292900</v>
      </c>
      <c r="F1246" s="468">
        <v>20557.489999999998</v>
      </c>
    </row>
    <row r="1247" spans="1:6">
      <c r="A1247" s="468" t="s">
        <v>1838</v>
      </c>
      <c r="B1247" s="468" t="s">
        <v>1839</v>
      </c>
      <c r="C1247" s="468" t="s">
        <v>824</v>
      </c>
      <c r="D1247" s="468" t="s">
        <v>875</v>
      </c>
      <c r="E1247" s="468">
        <v>6781168.4499999993</v>
      </c>
      <c r="F1247" s="468">
        <v>343340.21000000008</v>
      </c>
    </row>
    <row r="1248" spans="1:6">
      <c r="A1248" s="468" t="s">
        <v>1838</v>
      </c>
      <c r="B1248" s="468" t="s">
        <v>1839</v>
      </c>
      <c r="C1248" s="468" t="s">
        <v>963</v>
      </c>
      <c r="D1248" s="468" t="s">
        <v>875</v>
      </c>
      <c r="E1248" s="468">
        <v>25</v>
      </c>
      <c r="F1248" s="468">
        <v>1.95</v>
      </c>
    </row>
    <row r="1249" spans="1:6">
      <c r="A1249" s="468" t="s">
        <v>1838</v>
      </c>
      <c r="B1249" s="468" t="s">
        <v>1839</v>
      </c>
      <c r="C1249" s="468" t="s">
        <v>856</v>
      </c>
      <c r="D1249" s="468" t="s">
        <v>875</v>
      </c>
      <c r="E1249" s="468">
        <v>619.80000000000007</v>
      </c>
      <c r="F1249" s="468">
        <v>131.11000000000001</v>
      </c>
    </row>
    <row r="1250" spans="1:6">
      <c r="A1250" s="468" t="s">
        <v>1840</v>
      </c>
      <c r="B1250" s="468" t="s">
        <v>1841</v>
      </c>
      <c r="C1250" s="468" t="s">
        <v>824</v>
      </c>
      <c r="D1250" s="468" t="s">
        <v>875</v>
      </c>
      <c r="E1250" s="468">
        <v>600</v>
      </c>
      <c r="F1250" s="468">
        <v>229.97</v>
      </c>
    </row>
    <row r="1251" spans="1:6">
      <c r="A1251" s="468" t="s">
        <v>1842</v>
      </c>
      <c r="B1251" s="468" t="s">
        <v>1843</v>
      </c>
      <c r="C1251" s="468" t="s">
        <v>824</v>
      </c>
      <c r="D1251" s="468" t="s">
        <v>875</v>
      </c>
      <c r="E1251" s="468">
        <v>52.5</v>
      </c>
      <c r="F1251" s="468">
        <v>27.13</v>
      </c>
    </row>
    <row r="1252" spans="1:6">
      <c r="A1252" s="468" t="s">
        <v>1844</v>
      </c>
      <c r="B1252" s="468" t="s">
        <v>1845</v>
      </c>
      <c r="C1252" s="468" t="s">
        <v>824</v>
      </c>
      <c r="D1252" s="468" t="s">
        <v>875</v>
      </c>
      <c r="E1252" s="468">
        <v>13085</v>
      </c>
      <c r="F1252" s="468">
        <v>1830.89</v>
      </c>
    </row>
    <row r="1253" spans="1:6">
      <c r="A1253" s="468" t="s">
        <v>1846</v>
      </c>
      <c r="B1253" s="468" t="s">
        <v>1847</v>
      </c>
      <c r="C1253" s="468" t="s">
        <v>848</v>
      </c>
      <c r="D1253" s="468" t="s">
        <v>875</v>
      </c>
      <c r="E1253" s="468">
        <v>20</v>
      </c>
      <c r="F1253" s="468">
        <v>35.99</v>
      </c>
    </row>
    <row r="1254" spans="1:6">
      <c r="A1254" s="468" t="s">
        <v>1846</v>
      </c>
      <c r="B1254" s="468" t="s">
        <v>1847</v>
      </c>
      <c r="C1254" s="468" t="s">
        <v>863</v>
      </c>
      <c r="D1254" s="468" t="s">
        <v>875</v>
      </c>
      <c r="E1254" s="468">
        <v>41</v>
      </c>
      <c r="F1254" s="468">
        <v>3.48</v>
      </c>
    </row>
    <row r="1255" spans="1:6">
      <c r="A1255" s="468" t="s">
        <v>1846</v>
      </c>
      <c r="B1255" s="468" t="s">
        <v>1847</v>
      </c>
      <c r="C1255" s="468" t="s">
        <v>824</v>
      </c>
      <c r="D1255" s="468" t="s">
        <v>875</v>
      </c>
      <c r="E1255" s="468">
        <v>532260.74</v>
      </c>
      <c r="F1255" s="468">
        <v>42861.99</v>
      </c>
    </row>
    <row r="1256" spans="1:6">
      <c r="A1256" s="468" t="s">
        <v>1846</v>
      </c>
      <c r="B1256" s="468" t="s">
        <v>1847</v>
      </c>
      <c r="C1256" s="468" t="s">
        <v>1014</v>
      </c>
      <c r="D1256" s="468" t="s">
        <v>875</v>
      </c>
      <c r="E1256" s="468">
        <v>600</v>
      </c>
      <c r="F1256" s="468">
        <v>214.97</v>
      </c>
    </row>
    <row r="1257" spans="1:6">
      <c r="A1257" s="468" t="s">
        <v>1846</v>
      </c>
      <c r="B1257" s="468" t="s">
        <v>1847</v>
      </c>
      <c r="C1257" s="468" t="s">
        <v>854</v>
      </c>
      <c r="D1257" s="468" t="s">
        <v>875</v>
      </c>
      <c r="E1257" s="468">
        <v>75000</v>
      </c>
      <c r="F1257" s="468">
        <v>5670.74</v>
      </c>
    </row>
    <row r="1258" spans="1:6">
      <c r="A1258" s="468" t="s">
        <v>1846</v>
      </c>
      <c r="B1258" s="468" t="s">
        <v>1847</v>
      </c>
      <c r="C1258" s="468" t="s">
        <v>856</v>
      </c>
      <c r="D1258" s="468" t="s">
        <v>875</v>
      </c>
      <c r="E1258" s="468">
        <v>1829</v>
      </c>
      <c r="F1258" s="468">
        <v>299</v>
      </c>
    </row>
    <row r="1259" spans="1:6">
      <c r="A1259" s="468" t="s">
        <v>1848</v>
      </c>
      <c r="B1259" s="468" t="s">
        <v>1849</v>
      </c>
      <c r="C1259" s="468" t="s">
        <v>863</v>
      </c>
      <c r="D1259" s="468" t="s">
        <v>875</v>
      </c>
      <c r="E1259" s="468">
        <v>60</v>
      </c>
      <c r="F1259" s="468">
        <v>3.27</v>
      </c>
    </row>
    <row r="1260" spans="1:6">
      <c r="A1260" s="468" t="s">
        <v>1848</v>
      </c>
      <c r="B1260" s="468" t="s">
        <v>1849</v>
      </c>
      <c r="C1260" s="468" t="s">
        <v>824</v>
      </c>
      <c r="D1260" s="468" t="s">
        <v>875</v>
      </c>
      <c r="E1260" s="468">
        <v>3643610</v>
      </c>
      <c r="F1260" s="468">
        <v>11825.95</v>
      </c>
    </row>
    <row r="1261" spans="1:6">
      <c r="A1261" s="468" t="s">
        <v>1850</v>
      </c>
      <c r="B1261" s="468" t="s">
        <v>1851</v>
      </c>
      <c r="C1261" s="468" t="s">
        <v>863</v>
      </c>
      <c r="D1261" s="468" t="s">
        <v>875</v>
      </c>
      <c r="E1261" s="468">
        <v>125</v>
      </c>
      <c r="F1261" s="468">
        <v>8.57</v>
      </c>
    </row>
    <row r="1262" spans="1:6">
      <c r="A1262" s="468" t="s">
        <v>1850</v>
      </c>
      <c r="B1262" s="468" t="s">
        <v>1851</v>
      </c>
      <c r="C1262" s="468" t="s">
        <v>824</v>
      </c>
      <c r="D1262" s="468" t="s">
        <v>875</v>
      </c>
      <c r="E1262" s="468">
        <v>10</v>
      </c>
      <c r="F1262" s="468">
        <v>1.79</v>
      </c>
    </row>
    <row r="1263" spans="1:6">
      <c r="A1263" s="468" t="s">
        <v>1850</v>
      </c>
      <c r="B1263" s="468" t="s">
        <v>1851</v>
      </c>
      <c r="C1263" s="468" t="s">
        <v>854</v>
      </c>
      <c r="D1263" s="468" t="s">
        <v>875</v>
      </c>
      <c r="E1263" s="468">
        <v>18.240000000000002</v>
      </c>
      <c r="F1263" s="468">
        <v>22.18</v>
      </c>
    </row>
    <row r="1264" spans="1:6">
      <c r="A1264" s="468" t="s">
        <v>1850</v>
      </c>
      <c r="B1264" s="468" t="s">
        <v>1851</v>
      </c>
      <c r="C1264" s="468" t="s">
        <v>855</v>
      </c>
      <c r="D1264" s="468" t="s">
        <v>875</v>
      </c>
      <c r="E1264" s="468">
        <v>18.75</v>
      </c>
      <c r="F1264" s="468">
        <v>5.46</v>
      </c>
    </row>
    <row r="1265" spans="1:6">
      <c r="A1265" s="468" t="s">
        <v>1852</v>
      </c>
      <c r="B1265" s="468" t="s">
        <v>1853</v>
      </c>
      <c r="C1265" s="468" t="s">
        <v>969</v>
      </c>
      <c r="D1265" s="468" t="s">
        <v>875</v>
      </c>
      <c r="E1265" s="468">
        <v>83475</v>
      </c>
      <c r="F1265" s="468">
        <v>13587.970000000001</v>
      </c>
    </row>
    <row r="1266" spans="1:6">
      <c r="A1266" s="468" t="s">
        <v>1852</v>
      </c>
      <c r="B1266" s="468" t="s">
        <v>1853</v>
      </c>
      <c r="C1266" s="468" t="s">
        <v>1013</v>
      </c>
      <c r="D1266" s="468" t="s">
        <v>875</v>
      </c>
      <c r="E1266" s="468">
        <v>3.6</v>
      </c>
      <c r="F1266" s="468">
        <v>132.43</v>
      </c>
    </row>
    <row r="1267" spans="1:6">
      <c r="A1267" s="468" t="s">
        <v>1852</v>
      </c>
      <c r="B1267" s="468" t="s">
        <v>1853</v>
      </c>
      <c r="C1267" s="468" t="s">
        <v>863</v>
      </c>
      <c r="D1267" s="468" t="s">
        <v>875</v>
      </c>
      <c r="E1267" s="468">
        <v>6323.6</v>
      </c>
      <c r="F1267" s="468">
        <v>922.82</v>
      </c>
    </row>
    <row r="1268" spans="1:6">
      <c r="A1268" s="468" t="s">
        <v>1852</v>
      </c>
      <c r="B1268" s="468" t="s">
        <v>1853</v>
      </c>
      <c r="C1268" s="468" t="s">
        <v>824</v>
      </c>
      <c r="D1268" s="468" t="s">
        <v>875</v>
      </c>
      <c r="E1268" s="468">
        <v>896002.90999999992</v>
      </c>
      <c r="F1268" s="468">
        <v>301978.09999999998</v>
      </c>
    </row>
    <row r="1269" spans="1:6">
      <c r="A1269" s="468" t="s">
        <v>1852</v>
      </c>
      <c r="B1269" s="468" t="s">
        <v>1853</v>
      </c>
      <c r="C1269" s="468" t="s">
        <v>980</v>
      </c>
      <c r="D1269" s="468" t="s">
        <v>875</v>
      </c>
      <c r="E1269" s="468">
        <v>13045.68</v>
      </c>
      <c r="F1269" s="468">
        <v>4403.96</v>
      </c>
    </row>
    <row r="1270" spans="1:6">
      <c r="A1270" s="468" t="s">
        <v>1852</v>
      </c>
      <c r="B1270" s="468" t="s">
        <v>1853</v>
      </c>
      <c r="C1270" s="468" t="s">
        <v>1016</v>
      </c>
      <c r="D1270" s="468" t="s">
        <v>875</v>
      </c>
      <c r="E1270" s="468">
        <v>0.3</v>
      </c>
      <c r="F1270" s="468">
        <v>1.6500000000000001</v>
      </c>
    </row>
    <row r="1271" spans="1:6">
      <c r="A1271" s="468" t="s">
        <v>1852</v>
      </c>
      <c r="B1271" s="468" t="s">
        <v>1853</v>
      </c>
      <c r="C1271" s="468" t="s">
        <v>854</v>
      </c>
      <c r="D1271" s="468" t="s">
        <v>875</v>
      </c>
      <c r="E1271" s="468">
        <v>108</v>
      </c>
      <c r="F1271" s="468">
        <v>29.71</v>
      </c>
    </row>
    <row r="1272" spans="1:6">
      <c r="A1272" s="468" t="s">
        <v>1852</v>
      </c>
      <c r="B1272" s="468" t="s">
        <v>1853</v>
      </c>
      <c r="C1272" s="468" t="s">
        <v>855</v>
      </c>
      <c r="D1272" s="468" t="s">
        <v>875</v>
      </c>
      <c r="E1272" s="468">
        <v>2179.8999999999996</v>
      </c>
      <c r="F1272" s="468">
        <v>975.42000000000007</v>
      </c>
    </row>
    <row r="1273" spans="1:6">
      <c r="A1273" s="468" t="s">
        <v>1852</v>
      </c>
      <c r="B1273" s="468" t="s">
        <v>1853</v>
      </c>
      <c r="C1273" s="468" t="s">
        <v>856</v>
      </c>
      <c r="D1273" s="468" t="s">
        <v>875</v>
      </c>
      <c r="E1273" s="468">
        <v>403.20000000000005</v>
      </c>
      <c r="F1273" s="468">
        <v>157.44</v>
      </c>
    </row>
    <row r="1274" spans="1:6">
      <c r="A1274" s="468" t="s">
        <v>1854</v>
      </c>
      <c r="B1274" s="468" t="s">
        <v>1855</v>
      </c>
      <c r="C1274" s="468" t="s">
        <v>969</v>
      </c>
      <c r="D1274" s="468" t="s">
        <v>875</v>
      </c>
      <c r="E1274" s="468">
        <v>467168</v>
      </c>
      <c r="F1274" s="468">
        <v>60919.16</v>
      </c>
    </row>
    <row r="1275" spans="1:6">
      <c r="A1275" s="468" t="s">
        <v>1854</v>
      </c>
      <c r="B1275" s="468" t="s">
        <v>1855</v>
      </c>
      <c r="C1275" s="468" t="s">
        <v>1013</v>
      </c>
      <c r="D1275" s="468" t="s">
        <v>875</v>
      </c>
      <c r="E1275" s="468">
        <v>8</v>
      </c>
      <c r="F1275" s="468">
        <v>25.650000000000002</v>
      </c>
    </row>
    <row r="1276" spans="1:6">
      <c r="A1276" s="468" t="s">
        <v>1854</v>
      </c>
      <c r="B1276" s="468" t="s">
        <v>1855</v>
      </c>
      <c r="C1276" s="468" t="s">
        <v>1023</v>
      </c>
      <c r="D1276" s="468" t="s">
        <v>875</v>
      </c>
      <c r="E1276" s="468">
        <v>5425</v>
      </c>
      <c r="F1276" s="468">
        <v>997.24</v>
      </c>
    </row>
    <row r="1277" spans="1:6">
      <c r="A1277" s="468" t="s">
        <v>1854</v>
      </c>
      <c r="B1277" s="468" t="s">
        <v>1855</v>
      </c>
      <c r="C1277" s="468" t="s">
        <v>863</v>
      </c>
      <c r="D1277" s="468" t="s">
        <v>875</v>
      </c>
      <c r="E1277" s="468">
        <v>655556.85000000009</v>
      </c>
      <c r="F1277" s="468">
        <v>102201.59000000001</v>
      </c>
    </row>
    <row r="1278" spans="1:6">
      <c r="A1278" s="468" t="s">
        <v>1854</v>
      </c>
      <c r="B1278" s="468" t="s">
        <v>1855</v>
      </c>
      <c r="C1278" s="468" t="s">
        <v>849</v>
      </c>
      <c r="D1278" s="468" t="s">
        <v>875</v>
      </c>
      <c r="E1278" s="468">
        <v>80</v>
      </c>
      <c r="F1278" s="468">
        <v>45.51</v>
      </c>
    </row>
    <row r="1279" spans="1:6">
      <c r="A1279" s="468" t="s">
        <v>1854</v>
      </c>
      <c r="B1279" s="468" t="s">
        <v>1855</v>
      </c>
      <c r="C1279" s="468" t="s">
        <v>850</v>
      </c>
      <c r="D1279" s="468" t="s">
        <v>875</v>
      </c>
      <c r="E1279" s="468">
        <v>308.15999999999997</v>
      </c>
      <c r="F1279" s="468">
        <v>595.2700000000001</v>
      </c>
    </row>
    <row r="1280" spans="1:6">
      <c r="A1280" s="468" t="s">
        <v>1854</v>
      </c>
      <c r="B1280" s="468" t="s">
        <v>1855</v>
      </c>
      <c r="C1280" s="468" t="s">
        <v>851</v>
      </c>
      <c r="D1280" s="468" t="s">
        <v>875</v>
      </c>
      <c r="E1280" s="468">
        <v>877.60000000000014</v>
      </c>
      <c r="F1280" s="468">
        <v>385.02</v>
      </c>
    </row>
    <row r="1281" spans="1:6">
      <c r="A1281" s="468" t="s">
        <v>1854</v>
      </c>
      <c r="B1281" s="468" t="s">
        <v>1855</v>
      </c>
      <c r="C1281" s="468" t="s">
        <v>824</v>
      </c>
      <c r="D1281" s="468" t="s">
        <v>875</v>
      </c>
      <c r="E1281" s="468">
        <v>4644785.5100000007</v>
      </c>
      <c r="F1281" s="468">
        <v>1029007.17</v>
      </c>
    </row>
    <row r="1282" spans="1:6">
      <c r="A1282" s="468" t="s">
        <v>1854</v>
      </c>
      <c r="B1282" s="468" t="s">
        <v>1855</v>
      </c>
      <c r="C1282" s="468" t="s">
        <v>1129</v>
      </c>
      <c r="D1282" s="468" t="s">
        <v>875</v>
      </c>
      <c r="E1282" s="468">
        <v>18827.52</v>
      </c>
      <c r="F1282" s="468">
        <v>6711.57</v>
      </c>
    </row>
    <row r="1283" spans="1:6">
      <c r="A1283" s="468" t="s">
        <v>1854</v>
      </c>
      <c r="B1283" s="468" t="s">
        <v>1855</v>
      </c>
      <c r="C1283" s="468" t="s">
        <v>882</v>
      </c>
      <c r="D1283" s="468" t="s">
        <v>875</v>
      </c>
      <c r="E1283" s="468">
        <v>1466.73</v>
      </c>
      <c r="F1283" s="468">
        <v>1095.54</v>
      </c>
    </row>
    <row r="1284" spans="1:6">
      <c r="A1284" s="468" t="s">
        <v>1854</v>
      </c>
      <c r="B1284" s="468" t="s">
        <v>1855</v>
      </c>
      <c r="C1284" s="468" t="s">
        <v>980</v>
      </c>
      <c r="D1284" s="468" t="s">
        <v>875</v>
      </c>
      <c r="E1284" s="468">
        <v>42331.199999999997</v>
      </c>
      <c r="F1284" s="468">
        <v>13992.650000000001</v>
      </c>
    </row>
    <row r="1285" spans="1:6">
      <c r="A1285" s="468" t="s">
        <v>1854</v>
      </c>
      <c r="B1285" s="468" t="s">
        <v>1855</v>
      </c>
      <c r="C1285" s="468" t="s">
        <v>852</v>
      </c>
      <c r="D1285" s="468" t="s">
        <v>875</v>
      </c>
      <c r="E1285" s="468">
        <v>69887.690000000017</v>
      </c>
      <c r="F1285" s="468">
        <v>10344.32</v>
      </c>
    </row>
    <row r="1286" spans="1:6">
      <c r="A1286" s="468" t="s">
        <v>1854</v>
      </c>
      <c r="B1286" s="468" t="s">
        <v>1855</v>
      </c>
      <c r="C1286" s="468" t="s">
        <v>1856</v>
      </c>
      <c r="D1286" s="468" t="s">
        <v>875</v>
      </c>
      <c r="E1286" s="468">
        <v>419.04</v>
      </c>
      <c r="F1286" s="468">
        <v>256.7</v>
      </c>
    </row>
    <row r="1287" spans="1:6">
      <c r="A1287" s="468" t="s">
        <v>1854</v>
      </c>
      <c r="B1287" s="468" t="s">
        <v>1855</v>
      </c>
      <c r="C1287" s="468" t="s">
        <v>1478</v>
      </c>
      <c r="D1287" s="468" t="s">
        <v>875</v>
      </c>
      <c r="E1287" s="468">
        <v>6560.76</v>
      </c>
      <c r="F1287" s="468">
        <v>2229.77</v>
      </c>
    </row>
    <row r="1288" spans="1:6">
      <c r="A1288" s="468" t="s">
        <v>1854</v>
      </c>
      <c r="B1288" s="468" t="s">
        <v>1855</v>
      </c>
      <c r="C1288" s="468" t="s">
        <v>977</v>
      </c>
      <c r="D1288" s="468" t="s">
        <v>875</v>
      </c>
      <c r="E1288" s="468">
        <v>432</v>
      </c>
      <c r="F1288" s="468">
        <v>100.73</v>
      </c>
    </row>
    <row r="1289" spans="1:6">
      <c r="A1289" s="468" t="s">
        <v>1854</v>
      </c>
      <c r="B1289" s="468" t="s">
        <v>1855</v>
      </c>
      <c r="C1289" s="468" t="s">
        <v>883</v>
      </c>
      <c r="D1289" s="468" t="s">
        <v>875</v>
      </c>
      <c r="E1289" s="468">
        <v>1559.4600000000003</v>
      </c>
      <c r="F1289" s="468">
        <v>486.43</v>
      </c>
    </row>
    <row r="1290" spans="1:6">
      <c r="A1290" s="468" t="s">
        <v>1854</v>
      </c>
      <c r="B1290" s="468" t="s">
        <v>1855</v>
      </c>
      <c r="C1290" s="468" t="s">
        <v>1857</v>
      </c>
      <c r="D1290" s="468" t="s">
        <v>875</v>
      </c>
      <c r="E1290" s="468">
        <v>7434</v>
      </c>
      <c r="F1290" s="468">
        <v>2273.5500000000002</v>
      </c>
    </row>
    <row r="1291" spans="1:6">
      <c r="A1291" s="468" t="s">
        <v>1854</v>
      </c>
      <c r="B1291" s="468" t="s">
        <v>1855</v>
      </c>
      <c r="C1291" s="468" t="s">
        <v>859</v>
      </c>
      <c r="D1291" s="468" t="s">
        <v>875</v>
      </c>
      <c r="E1291" s="468">
        <v>320.10000000000002</v>
      </c>
      <c r="F1291" s="468">
        <v>239.02</v>
      </c>
    </row>
    <row r="1292" spans="1:6">
      <c r="A1292" s="468" t="s">
        <v>1854</v>
      </c>
      <c r="B1292" s="468" t="s">
        <v>1855</v>
      </c>
      <c r="C1292" s="468" t="s">
        <v>870</v>
      </c>
      <c r="D1292" s="468" t="s">
        <v>875</v>
      </c>
      <c r="E1292" s="468">
        <v>0.9</v>
      </c>
      <c r="F1292" s="468">
        <v>3.99</v>
      </c>
    </row>
    <row r="1293" spans="1:6">
      <c r="A1293" s="468" t="s">
        <v>1854</v>
      </c>
      <c r="B1293" s="468" t="s">
        <v>1855</v>
      </c>
      <c r="C1293" s="468" t="s">
        <v>1015</v>
      </c>
      <c r="D1293" s="468" t="s">
        <v>875</v>
      </c>
      <c r="E1293" s="468">
        <v>315.10000000000002</v>
      </c>
      <c r="F1293" s="468">
        <v>193.05</v>
      </c>
    </row>
    <row r="1294" spans="1:6">
      <c r="A1294" s="468" t="s">
        <v>1854</v>
      </c>
      <c r="B1294" s="468" t="s">
        <v>1855</v>
      </c>
      <c r="C1294" s="468" t="s">
        <v>1104</v>
      </c>
      <c r="D1294" s="468" t="s">
        <v>875</v>
      </c>
      <c r="E1294" s="468">
        <v>316.8</v>
      </c>
      <c r="F1294" s="468">
        <v>485.24</v>
      </c>
    </row>
    <row r="1295" spans="1:6">
      <c r="A1295" s="468" t="s">
        <v>1854</v>
      </c>
      <c r="B1295" s="468" t="s">
        <v>1855</v>
      </c>
      <c r="C1295" s="468" t="s">
        <v>854</v>
      </c>
      <c r="D1295" s="468" t="s">
        <v>875</v>
      </c>
      <c r="E1295" s="468">
        <v>34027.93</v>
      </c>
      <c r="F1295" s="468">
        <v>7476.66</v>
      </c>
    </row>
    <row r="1296" spans="1:6">
      <c r="A1296" s="468" t="s">
        <v>1854</v>
      </c>
      <c r="B1296" s="468" t="s">
        <v>1855</v>
      </c>
      <c r="C1296" s="468" t="s">
        <v>1031</v>
      </c>
      <c r="D1296" s="468" t="s">
        <v>875</v>
      </c>
      <c r="E1296" s="468">
        <v>131965.79999999999</v>
      </c>
      <c r="F1296" s="468">
        <v>27241.510000000002</v>
      </c>
    </row>
    <row r="1297" spans="1:6">
      <c r="A1297" s="468" t="s">
        <v>1854</v>
      </c>
      <c r="B1297" s="468" t="s">
        <v>1855</v>
      </c>
      <c r="C1297" s="468" t="s">
        <v>1219</v>
      </c>
      <c r="D1297" s="468" t="s">
        <v>875</v>
      </c>
      <c r="E1297" s="468">
        <v>24559</v>
      </c>
      <c r="F1297" s="468">
        <v>7259.46</v>
      </c>
    </row>
    <row r="1298" spans="1:6">
      <c r="A1298" s="468" t="s">
        <v>1854</v>
      </c>
      <c r="B1298" s="468" t="s">
        <v>1855</v>
      </c>
      <c r="C1298" s="468" t="s">
        <v>855</v>
      </c>
      <c r="D1298" s="468" t="s">
        <v>875</v>
      </c>
      <c r="E1298" s="468">
        <v>24022.52</v>
      </c>
      <c r="F1298" s="468">
        <v>11092.02</v>
      </c>
    </row>
    <row r="1299" spans="1:6">
      <c r="A1299" s="468" t="s">
        <v>1854</v>
      </c>
      <c r="B1299" s="468" t="s">
        <v>1855</v>
      </c>
      <c r="C1299" s="468" t="s">
        <v>856</v>
      </c>
      <c r="D1299" s="468" t="s">
        <v>875</v>
      </c>
      <c r="E1299" s="468">
        <v>3529.02</v>
      </c>
      <c r="F1299" s="468">
        <v>236.82000000000002</v>
      </c>
    </row>
    <row r="1300" spans="1:6">
      <c r="A1300" s="468" t="s">
        <v>1854</v>
      </c>
      <c r="B1300" s="468" t="s">
        <v>1855</v>
      </c>
      <c r="C1300" s="468" t="s">
        <v>872</v>
      </c>
      <c r="D1300" s="468" t="s">
        <v>875</v>
      </c>
      <c r="E1300" s="468">
        <v>2878.76</v>
      </c>
      <c r="F1300" s="468">
        <v>1025.5</v>
      </c>
    </row>
    <row r="1301" spans="1:6">
      <c r="A1301" s="468" t="s">
        <v>1858</v>
      </c>
      <c r="B1301" s="468" t="s">
        <v>1859</v>
      </c>
      <c r="C1301" s="468" t="s">
        <v>824</v>
      </c>
      <c r="D1301" s="468" t="s">
        <v>875</v>
      </c>
      <c r="E1301" s="468">
        <v>80</v>
      </c>
      <c r="F1301" s="468">
        <v>6.78</v>
      </c>
    </row>
    <row r="1302" spans="1:6">
      <c r="A1302" s="468" t="s">
        <v>1858</v>
      </c>
      <c r="B1302" s="468" t="s">
        <v>1859</v>
      </c>
      <c r="C1302" s="468" t="s">
        <v>854</v>
      </c>
      <c r="D1302" s="468" t="s">
        <v>875</v>
      </c>
      <c r="E1302" s="468">
        <v>39.44</v>
      </c>
      <c r="F1302" s="468">
        <v>17.36</v>
      </c>
    </row>
    <row r="1303" spans="1:6">
      <c r="A1303" s="468" t="s">
        <v>1860</v>
      </c>
      <c r="B1303" s="468" t="s">
        <v>1861</v>
      </c>
      <c r="C1303" s="468" t="s">
        <v>851</v>
      </c>
      <c r="D1303" s="468" t="s">
        <v>875</v>
      </c>
      <c r="E1303" s="468">
        <v>44.93</v>
      </c>
      <c r="F1303" s="468">
        <v>78.59</v>
      </c>
    </row>
    <row r="1304" spans="1:6">
      <c r="A1304" s="468" t="s">
        <v>1860</v>
      </c>
      <c r="B1304" s="468" t="s">
        <v>1861</v>
      </c>
      <c r="C1304" s="468" t="s">
        <v>852</v>
      </c>
      <c r="D1304" s="468" t="s">
        <v>875</v>
      </c>
      <c r="E1304" s="468">
        <v>3000</v>
      </c>
      <c r="F1304" s="468">
        <v>1140.0899999999999</v>
      </c>
    </row>
    <row r="1305" spans="1:6">
      <c r="A1305" s="468" t="s">
        <v>1860</v>
      </c>
      <c r="B1305" s="468" t="s">
        <v>1861</v>
      </c>
      <c r="C1305" s="468" t="s">
        <v>1031</v>
      </c>
      <c r="D1305" s="468" t="s">
        <v>875</v>
      </c>
      <c r="E1305" s="468">
        <v>7</v>
      </c>
      <c r="F1305" s="468">
        <v>3.09</v>
      </c>
    </row>
    <row r="1306" spans="1:6">
      <c r="A1306" s="468" t="s">
        <v>1862</v>
      </c>
      <c r="B1306" s="468" t="s">
        <v>1863</v>
      </c>
      <c r="C1306" s="468" t="s">
        <v>824</v>
      </c>
      <c r="D1306" s="468" t="s">
        <v>875</v>
      </c>
      <c r="E1306" s="468">
        <v>153.69999999999999</v>
      </c>
      <c r="F1306" s="468">
        <v>144.66</v>
      </c>
    </row>
    <row r="1307" spans="1:6">
      <c r="A1307" s="468" t="s">
        <v>1864</v>
      </c>
      <c r="B1307" s="468" t="s">
        <v>1865</v>
      </c>
      <c r="C1307" s="468" t="s">
        <v>863</v>
      </c>
      <c r="D1307" s="468" t="s">
        <v>875</v>
      </c>
      <c r="E1307" s="468">
        <v>16000.2</v>
      </c>
      <c r="F1307" s="468">
        <v>4303.17</v>
      </c>
    </row>
    <row r="1308" spans="1:6">
      <c r="A1308" s="468" t="s">
        <v>1864</v>
      </c>
      <c r="B1308" s="468" t="s">
        <v>1865</v>
      </c>
      <c r="C1308" s="468" t="s">
        <v>824</v>
      </c>
      <c r="D1308" s="468" t="s">
        <v>875</v>
      </c>
      <c r="E1308" s="468">
        <v>13186.8</v>
      </c>
      <c r="F1308" s="468">
        <v>5206.1600000000008</v>
      </c>
    </row>
    <row r="1309" spans="1:6">
      <c r="A1309" s="468" t="s">
        <v>1864</v>
      </c>
      <c r="B1309" s="468" t="s">
        <v>1865</v>
      </c>
      <c r="C1309" s="468" t="s">
        <v>1129</v>
      </c>
      <c r="D1309" s="468" t="s">
        <v>875</v>
      </c>
      <c r="E1309" s="468">
        <v>68501.5</v>
      </c>
      <c r="F1309" s="468">
        <v>15327.63</v>
      </c>
    </row>
    <row r="1310" spans="1:6">
      <c r="A1310" s="468" t="s">
        <v>1864</v>
      </c>
      <c r="B1310" s="468" t="s">
        <v>1865</v>
      </c>
      <c r="C1310" s="468" t="s">
        <v>852</v>
      </c>
      <c r="D1310" s="468" t="s">
        <v>875</v>
      </c>
      <c r="E1310" s="468">
        <v>126000</v>
      </c>
      <c r="F1310" s="468">
        <v>29329.739999999998</v>
      </c>
    </row>
    <row r="1311" spans="1:6">
      <c r="A1311" s="468" t="s">
        <v>1864</v>
      </c>
      <c r="B1311" s="468" t="s">
        <v>1865</v>
      </c>
      <c r="C1311" s="468" t="s">
        <v>1031</v>
      </c>
      <c r="D1311" s="468" t="s">
        <v>875</v>
      </c>
      <c r="E1311" s="468">
        <v>29000</v>
      </c>
      <c r="F1311" s="468">
        <v>6630.82</v>
      </c>
    </row>
    <row r="1312" spans="1:6">
      <c r="A1312" s="468" t="s">
        <v>1864</v>
      </c>
      <c r="B1312" s="468" t="s">
        <v>1865</v>
      </c>
      <c r="C1312" s="468" t="s">
        <v>855</v>
      </c>
      <c r="D1312" s="468" t="s">
        <v>875</v>
      </c>
      <c r="E1312" s="468">
        <v>168</v>
      </c>
      <c r="F1312" s="468">
        <v>56.54</v>
      </c>
    </row>
    <row r="1313" spans="1:6">
      <c r="A1313" s="468" t="s">
        <v>1864</v>
      </c>
      <c r="B1313" s="468" t="s">
        <v>1865</v>
      </c>
      <c r="C1313" s="468" t="s">
        <v>856</v>
      </c>
      <c r="D1313" s="468" t="s">
        <v>875</v>
      </c>
      <c r="E1313" s="468">
        <v>26.560000000000002</v>
      </c>
      <c r="F1313" s="468">
        <v>93.2</v>
      </c>
    </row>
    <row r="1314" spans="1:6">
      <c r="A1314" s="468" t="s">
        <v>1866</v>
      </c>
      <c r="B1314" s="468" t="s">
        <v>1867</v>
      </c>
      <c r="C1314" s="468" t="s">
        <v>863</v>
      </c>
      <c r="D1314" s="468" t="s">
        <v>875</v>
      </c>
      <c r="E1314" s="468">
        <v>531.29999999999995</v>
      </c>
      <c r="F1314" s="468">
        <v>203.54000000000002</v>
      </c>
    </row>
    <row r="1315" spans="1:6">
      <c r="A1315" s="468" t="s">
        <v>1866</v>
      </c>
      <c r="B1315" s="468" t="s">
        <v>1867</v>
      </c>
      <c r="C1315" s="468" t="s">
        <v>976</v>
      </c>
      <c r="D1315" s="468" t="s">
        <v>875</v>
      </c>
      <c r="E1315" s="468">
        <v>0.4</v>
      </c>
      <c r="F1315" s="468">
        <v>3.79</v>
      </c>
    </row>
    <row r="1316" spans="1:6">
      <c r="A1316" s="468" t="s">
        <v>1866</v>
      </c>
      <c r="B1316" s="468" t="s">
        <v>1867</v>
      </c>
      <c r="C1316" s="468" t="s">
        <v>824</v>
      </c>
      <c r="D1316" s="468" t="s">
        <v>875</v>
      </c>
      <c r="E1316" s="468">
        <v>70676.710000000021</v>
      </c>
      <c r="F1316" s="468">
        <v>22423.170000000002</v>
      </c>
    </row>
    <row r="1317" spans="1:6">
      <c r="A1317" s="468" t="s">
        <v>1866</v>
      </c>
      <c r="B1317" s="468" t="s">
        <v>1867</v>
      </c>
      <c r="C1317" s="468" t="s">
        <v>852</v>
      </c>
      <c r="D1317" s="468" t="s">
        <v>875</v>
      </c>
      <c r="E1317" s="468">
        <v>8174.12</v>
      </c>
      <c r="F1317" s="468">
        <v>4049.42</v>
      </c>
    </row>
    <row r="1318" spans="1:6">
      <c r="A1318" s="468" t="s">
        <v>1866</v>
      </c>
      <c r="B1318" s="468" t="s">
        <v>1867</v>
      </c>
      <c r="C1318" s="468" t="s">
        <v>963</v>
      </c>
      <c r="D1318" s="468" t="s">
        <v>875</v>
      </c>
      <c r="E1318" s="468">
        <v>240</v>
      </c>
      <c r="F1318" s="468">
        <v>107.09</v>
      </c>
    </row>
    <row r="1319" spans="1:6">
      <c r="A1319" s="468" t="s">
        <v>1866</v>
      </c>
      <c r="B1319" s="468" t="s">
        <v>1867</v>
      </c>
      <c r="C1319" s="468" t="s">
        <v>854</v>
      </c>
      <c r="D1319" s="468" t="s">
        <v>875</v>
      </c>
      <c r="E1319" s="468">
        <v>300.89999999999998</v>
      </c>
      <c r="F1319" s="468">
        <v>109.66</v>
      </c>
    </row>
    <row r="1320" spans="1:6">
      <c r="A1320" s="468" t="s">
        <v>1866</v>
      </c>
      <c r="B1320" s="468" t="s">
        <v>1867</v>
      </c>
      <c r="C1320" s="468" t="s">
        <v>1031</v>
      </c>
      <c r="D1320" s="468" t="s">
        <v>875</v>
      </c>
      <c r="E1320" s="468">
        <v>288</v>
      </c>
      <c r="F1320" s="468">
        <v>74.100000000000009</v>
      </c>
    </row>
    <row r="1321" spans="1:6">
      <c r="A1321" s="468" t="s">
        <v>1866</v>
      </c>
      <c r="B1321" s="468" t="s">
        <v>1867</v>
      </c>
      <c r="C1321" s="468" t="s">
        <v>855</v>
      </c>
      <c r="D1321" s="468" t="s">
        <v>875</v>
      </c>
      <c r="E1321" s="468">
        <v>2.8000000000000003</v>
      </c>
      <c r="F1321" s="468">
        <v>2.5</v>
      </c>
    </row>
    <row r="1322" spans="1:6">
      <c r="A1322" s="468" t="s">
        <v>1868</v>
      </c>
      <c r="B1322" s="468" t="s">
        <v>1869</v>
      </c>
      <c r="C1322" s="468" t="s">
        <v>969</v>
      </c>
      <c r="D1322" s="468" t="s">
        <v>875</v>
      </c>
      <c r="E1322" s="468">
        <v>3840</v>
      </c>
      <c r="F1322" s="468">
        <v>3606.76</v>
      </c>
    </row>
    <row r="1323" spans="1:6">
      <c r="A1323" s="468" t="s">
        <v>1868</v>
      </c>
      <c r="B1323" s="468" t="s">
        <v>1869</v>
      </c>
      <c r="C1323" s="468" t="s">
        <v>848</v>
      </c>
      <c r="D1323" s="468" t="s">
        <v>875</v>
      </c>
      <c r="E1323" s="468">
        <v>0.5</v>
      </c>
      <c r="F1323" s="468">
        <v>1.0900000000000001</v>
      </c>
    </row>
    <row r="1324" spans="1:6">
      <c r="A1324" s="468" t="s">
        <v>1868</v>
      </c>
      <c r="B1324" s="468" t="s">
        <v>1869</v>
      </c>
      <c r="C1324" s="468" t="s">
        <v>863</v>
      </c>
      <c r="D1324" s="468" t="s">
        <v>875</v>
      </c>
      <c r="E1324" s="468">
        <v>24</v>
      </c>
      <c r="F1324" s="468">
        <v>4.99</v>
      </c>
    </row>
    <row r="1325" spans="1:6">
      <c r="A1325" s="468" t="s">
        <v>1868</v>
      </c>
      <c r="B1325" s="468" t="s">
        <v>1869</v>
      </c>
      <c r="C1325" s="468" t="s">
        <v>824</v>
      </c>
      <c r="D1325" s="468" t="s">
        <v>875</v>
      </c>
      <c r="E1325" s="468">
        <v>648633.9</v>
      </c>
      <c r="F1325" s="468">
        <v>51356.05</v>
      </c>
    </row>
    <row r="1326" spans="1:6">
      <c r="A1326" s="468" t="s">
        <v>1868</v>
      </c>
      <c r="B1326" s="468" t="s">
        <v>1869</v>
      </c>
      <c r="C1326" s="468" t="s">
        <v>852</v>
      </c>
      <c r="D1326" s="468" t="s">
        <v>875</v>
      </c>
      <c r="E1326" s="468">
        <v>30</v>
      </c>
      <c r="F1326" s="468">
        <v>11.43</v>
      </c>
    </row>
    <row r="1327" spans="1:6">
      <c r="A1327" s="468" t="s">
        <v>1868</v>
      </c>
      <c r="B1327" s="468" t="s">
        <v>1869</v>
      </c>
      <c r="C1327" s="468" t="s">
        <v>1014</v>
      </c>
      <c r="D1327" s="468" t="s">
        <v>875</v>
      </c>
      <c r="E1327" s="468">
        <v>34300.800000000003</v>
      </c>
      <c r="F1327" s="468">
        <v>9398.42</v>
      </c>
    </row>
    <row r="1328" spans="1:6">
      <c r="A1328" s="468" t="s">
        <v>1868</v>
      </c>
      <c r="B1328" s="468" t="s">
        <v>1869</v>
      </c>
      <c r="C1328" s="468" t="s">
        <v>854</v>
      </c>
      <c r="D1328" s="468" t="s">
        <v>875</v>
      </c>
      <c r="E1328" s="468">
        <v>4.5</v>
      </c>
      <c r="F1328" s="468">
        <v>2.58</v>
      </c>
    </row>
    <row r="1329" spans="1:6">
      <c r="A1329" s="468" t="s">
        <v>1868</v>
      </c>
      <c r="B1329" s="468" t="s">
        <v>1869</v>
      </c>
      <c r="C1329" s="468" t="s">
        <v>856</v>
      </c>
      <c r="D1329" s="468" t="s">
        <v>875</v>
      </c>
      <c r="E1329" s="468">
        <v>25.4</v>
      </c>
      <c r="F1329" s="468">
        <v>13.69</v>
      </c>
    </row>
    <row r="1330" spans="1:6">
      <c r="A1330" s="468" t="s">
        <v>1870</v>
      </c>
      <c r="B1330" s="468" t="s">
        <v>1871</v>
      </c>
      <c r="C1330" s="468" t="s">
        <v>969</v>
      </c>
      <c r="D1330" s="468" t="s">
        <v>875</v>
      </c>
      <c r="E1330" s="468">
        <v>33588</v>
      </c>
      <c r="F1330" s="468">
        <v>10603.630000000001</v>
      </c>
    </row>
    <row r="1331" spans="1:6">
      <c r="A1331" s="468" t="s">
        <v>1870</v>
      </c>
      <c r="B1331" s="468" t="s">
        <v>1871</v>
      </c>
      <c r="C1331" s="468" t="s">
        <v>863</v>
      </c>
      <c r="D1331" s="468" t="s">
        <v>875</v>
      </c>
      <c r="E1331" s="468">
        <v>13</v>
      </c>
      <c r="F1331" s="468">
        <v>10.17</v>
      </c>
    </row>
    <row r="1332" spans="1:6">
      <c r="A1332" s="468" t="s">
        <v>1870</v>
      </c>
      <c r="B1332" s="468" t="s">
        <v>1871</v>
      </c>
      <c r="C1332" s="468" t="s">
        <v>850</v>
      </c>
      <c r="D1332" s="468" t="s">
        <v>875</v>
      </c>
      <c r="E1332" s="468">
        <v>50.4</v>
      </c>
      <c r="F1332" s="468">
        <v>82.19</v>
      </c>
    </row>
    <row r="1333" spans="1:6">
      <c r="A1333" s="468" t="s">
        <v>1870</v>
      </c>
      <c r="B1333" s="468" t="s">
        <v>1871</v>
      </c>
      <c r="C1333" s="468" t="s">
        <v>851</v>
      </c>
      <c r="D1333" s="468" t="s">
        <v>875</v>
      </c>
      <c r="E1333" s="468">
        <v>761.72</v>
      </c>
      <c r="F1333" s="468">
        <v>1304.96</v>
      </c>
    </row>
    <row r="1334" spans="1:6">
      <c r="A1334" s="468" t="s">
        <v>1870</v>
      </c>
      <c r="B1334" s="468" t="s">
        <v>1871</v>
      </c>
      <c r="C1334" s="468" t="s">
        <v>824</v>
      </c>
      <c r="D1334" s="468" t="s">
        <v>875</v>
      </c>
      <c r="E1334" s="468">
        <v>192.3</v>
      </c>
      <c r="F1334" s="468">
        <v>304.03000000000003</v>
      </c>
    </row>
    <row r="1335" spans="1:6">
      <c r="A1335" s="468" t="s">
        <v>1870</v>
      </c>
      <c r="B1335" s="468" t="s">
        <v>1871</v>
      </c>
      <c r="C1335" s="468" t="s">
        <v>882</v>
      </c>
      <c r="D1335" s="468" t="s">
        <v>875</v>
      </c>
      <c r="E1335" s="468">
        <v>259.2</v>
      </c>
      <c r="F1335" s="468">
        <v>451.46000000000004</v>
      </c>
    </row>
    <row r="1336" spans="1:6">
      <c r="A1336" s="468" t="s">
        <v>1870</v>
      </c>
      <c r="B1336" s="468" t="s">
        <v>1871</v>
      </c>
      <c r="C1336" s="468" t="s">
        <v>980</v>
      </c>
      <c r="D1336" s="468" t="s">
        <v>875</v>
      </c>
      <c r="E1336" s="468">
        <v>6.2</v>
      </c>
      <c r="F1336" s="468">
        <v>2.34</v>
      </c>
    </row>
    <row r="1337" spans="1:6">
      <c r="A1337" s="468" t="s">
        <v>1870</v>
      </c>
      <c r="B1337" s="468" t="s">
        <v>1871</v>
      </c>
      <c r="C1337" s="468" t="s">
        <v>1015</v>
      </c>
      <c r="D1337" s="468" t="s">
        <v>875</v>
      </c>
      <c r="E1337" s="468">
        <v>30</v>
      </c>
      <c r="F1337" s="468">
        <v>7.45</v>
      </c>
    </row>
    <row r="1338" spans="1:6">
      <c r="A1338" s="468" t="s">
        <v>1870</v>
      </c>
      <c r="B1338" s="468" t="s">
        <v>1871</v>
      </c>
      <c r="C1338" s="468" t="s">
        <v>1104</v>
      </c>
      <c r="D1338" s="468" t="s">
        <v>875</v>
      </c>
      <c r="E1338" s="468">
        <v>0.48</v>
      </c>
      <c r="F1338" s="468">
        <v>4.55</v>
      </c>
    </row>
    <row r="1339" spans="1:6">
      <c r="A1339" s="468" t="s">
        <v>1870</v>
      </c>
      <c r="B1339" s="468" t="s">
        <v>1871</v>
      </c>
      <c r="C1339" s="468" t="s">
        <v>1031</v>
      </c>
      <c r="D1339" s="468" t="s">
        <v>875</v>
      </c>
      <c r="E1339" s="468">
        <v>2116.8000000000002</v>
      </c>
      <c r="F1339" s="468">
        <v>517.89</v>
      </c>
    </row>
    <row r="1340" spans="1:6">
      <c r="A1340" s="468" t="s">
        <v>1872</v>
      </c>
      <c r="B1340" s="468" t="s">
        <v>1873</v>
      </c>
      <c r="C1340" s="468" t="s">
        <v>849</v>
      </c>
      <c r="D1340" s="468" t="s">
        <v>875</v>
      </c>
      <c r="E1340" s="468">
        <v>1</v>
      </c>
      <c r="F1340" s="468">
        <v>4.4400000000000004</v>
      </c>
    </row>
    <row r="1341" spans="1:6">
      <c r="A1341" s="468" t="s">
        <v>1872</v>
      </c>
      <c r="B1341" s="468" t="s">
        <v>1873</v>
      </c>
      <c r="C1341" s="468" t="s">
        <v>850</v>
      </c>
      <c r="D1341" s="468" t="s">
        <v>875</v>
      </c>
      <c r="E1341" s="468">
        <v>1267.8</v>
      </c>
      <c r="F1341" s="468">
        <v>2062</v>
      </c>
    </row>
    <row r="1342" spans="1:6">
      <c r="A1342" s="468" t="s">
        <v>1872</v>
      </c>
      <c r="B1342" s="468" t="s">
        <v>1873</v>
      </c>
      <c r="C1342" s="468" t="s">
        <v>851</v>
      </c>
      <c r="D1342" s="468" t="s">
        <v>875</v>
      </c>
      <c r="E1342" s="468">
        <v>843.09</v>
      </c>
      <c r="F1342" s="468">
        <v>1342.1</v>
      </c>
    </row>
    <row r="1343" spans="1:6">
      <c r="A1343" s="468" t="s">
        <v>1872</v>
      </c>
      <c r="B1343" s="468" t="s">
        <v>1873</v>
      </c>
      <c r="C1343" s="468" t="s">
        <v>864</v>
      </c>
      <c r="D1343" s="468" t="s">
        <v>875</v>
      </c>
      <c r="E1343" s="468">
        <v>20</v>
      </c>
      <c r="F1343" s="468">
        <v>5.37</v>
      </c>
    </row>
    <row r="1344" spans="1:6">
      <c r="A1344" s="468" t="s">
        <v>1872</v>
      </c>
      <c r="B1344" s="468" t="s">
        <v>1873</v>
      </c>
      <c r="C1344" s="468" t="s">
        <v>824</v>
      </c>
      <c r="D1344" s="468" t="s">
        <v>875</v>
      </c>
      <c r="E1344" s="468">
        <v>20717.84</v>
      </c>
      <c r="F1344" s="468">
        <v>13412.650000000001</v>
      </c>
    </row>
    <row r="1345" spans="1:6">
      <c r="A1345" s="468" t="s">
        <v>1872</v>
      </c>
      <c r="B1345" s="468" t="s">
        <v>1873</v>
      </c>
      <c r="C1345" s="468" t="s">
        <v>1129</v>
      </c>
      <c r="D1345" s="468" t="s">
        <v>875</v>
      </c>
      <c r="E1345" s="468">
        <v>240</v>
      </c>
      <c r="F1345" s="468">
        <v>78.31</v>
      </c>
    </row>
    <row r="1346" spans="1:6">
      <c r="A1346" s="468" t="s">
        <v>1872</v>
      </c>
      <c r="B1346" s="468" t="s">
        <v>1873</v>
      </c>
      <c r="C1346" s="468" t="s">
        <v>852</v>
      </c>
      <c r="D1346" s="468" t="s">
        <v>875</v>
      </c>
      <c r="E1346" s="468">
        <v>9182.7999999999993</v>
      </c>
      <c r="F1346" s="468">
        <v>2355.9299999999998</v>
      </c>
    </row>
    <row r="1347" spans="1:6">
      <c r="A1347" s="468" t="s">
        <v>1872</v>
      </c>
      <c r="B1347" s="468" t="s">
        <v>1873</v>
      </c>
      <c r="C1347" s="468" t="s">
        <v>1104</v>
      </c>
      <c r="D1347" s="468" t="s">
        <v>875</v>
      </c>
      <c r="E1347" s="468">
        <v>4071.6000000000004</v>
      </c>
      <c r="F1347" s="468">
        <v>6267.5700000000006</v>
      </c>
    </row>
    <row r="1348" spans="1:6">
      <c r="A1348" s="468" t="s">
        <v>1872</v>
      </c>
      <c r="B1348" s="468" t="s">
        <v>1873</v>
      </c>
      <c r="C1348" s="468" t="s">
        <v>1031</v>
      </c>
      <c r="D1348" s="468" t="s">
        <v>875</v>
      </c>
      <c r="E1348" s="468">
        <v>3353.04</v>
      </c>
      <c r="F1348" s="468">
        <v>930.64</v>
      </c>
    </row>
    <row r="1349" spans="1:6">
      <c r="A1349" s="468" t="s">
        <v>1872</v>
      </c>
      <c r="B1349" s="468" t="s">
        <v>1873</v>
      </c>
      <c r="C1349" s="468" t="s">
        <v>1219</v>
      </c>
      <c r="D1349" s="468" t="s">
        <v>875</v>
      </c>
      <c r="E1349" s="468">
        <v>1001</v>
      </c>
      <c r="F1349" s="468">
        <v>464.73</v>
      </c>
    </row>
    <row r="1350" spans="1:6">
      <c r="A1350" s="468" t="s">
        <v>1874</v>
      </c>
      <c r="B1350" s="468" t="s">
        <v>1875</v>
      </c>
      <c r="C1350" s="468" t="s">
        <v>845</v>
      </c>
      <c r="D1350" s="468" t="s">
        <v>875</v>
      </c>
      <c r="E1350" s="468">
        <v>0.2</v>
      </c>
      <c r="F1350" s="468">
        <v>1.43</v>
      </c>
    </row>
    <row r="1351" spans="1:6">
      <c r="A1351" s="468" t="s">
        <v>1874</v>
      </c>
      <c r="B1351" s="468" t="s">
        <v>1875</v>
      </c>
      <c r="C1351" s="468" t="s">
        <v>1049</v>
      </c>
      <c r="D1351" s="468" t="s">
        <v>875</v>
      </c>
      <c r="E1351" s="468">
        <v>0.8</v>
      </c>
      <c r="F1351" s="468">
        <v>1.28</v>
      </c>
    </row>
    <row r="1352" spans="1:6">
      <c r="A1352" s="468" t="s">
        <v>1874</v>
      </c>
      <c r="B1352" s="468" t="s">
        <v>1875</v>
      </c>
      <c r="C1352" s="468" t="s">
        <v>969</v>
      </c>
      <c r="D1352" s="468" t="s">
        <v>875</v>
      </c>
      <c r="E1352" s="468">
        <v>506166</v>
      </c>
      <c r="F1352" s="468">
        <v>95467.99</v>
      </c>
    </row>
    <row r="1353" spans="1:6">
      <c r="A1353" s="468" t="s">
        <v>1874</v>
      </c>
      <c r="B1353" s="468" t="s">
        <v>1875</v>
      </c>
      <c r="C1353" s="468" t="s">
        <v>1013</v>
      </c>
      <c r="D1353" s="468" t="s">
        <v>875</v>
      </c>
      <c r="E1353" s="468">
        <v>4942.8200000000006</v>
      </c>
      <c r="F1353" s="468">
        <v>4796.97</v>
      </c>
    </row>
    <row r="1354" spans="1:6">
      <c r="A1354" s="468" t="s">
        <v>1874</v>
      </c>
      <c r="B1354" s="468" t="s">
        <v>1875</v>
      </c>
      <c r="C1354" s="468" t="s">
        <v>1023</v>
      </c>
      <c r="D1354" s="468" t="s">
        <v>875</v>
      </c>
      <c r="E1354" s="468">
        <v>5310</v>
      </c>
      <c r="F1354" s="468">
        <v>980.69</v>
      </c>
    </row>
    <row r="1355" spans="1:6">
      <c r="A1355" s="468" t="s">
        <v>1874</v>
      </c>
      <c r="B1355" s="468" t="s">
        <v>1875</v>
      </c>
      <c r="C1355" s="468" t="s">
        <v>862</v>
      </c>
      <c r="D1355" s="468" t="s">
        <v>875</v>
      </c>
      <c r="E1355" s="468">
        <v>3624.96</v>
      </c>
      <c r="F1355" s="468">
        <v>2465.14</v>
      </c>
    </row>
    <row r="1356" spans="1:6">
      <c r="A1356" s="468" t="s">
        <v>1874</v>
      </c>
      <c r="B1356" s="468" t="s">
        <v>1875</v>
      </c>
      <c r="C1356" s="468" t="s">
        <v>848</v>
      </c>
      <c r="D1356" s="468" t="s">
        <v>875</v>
      </c>
      <c r="E1356" s="468">
        <v>15</v>
      </c>
      <c r="F1356" s="468">
        <v>20.51</v>
      </c>
    </row>
    <row r="1357" spans="1:6">
      <c r="A1357" s="468" t="s">
        <v>1874</v>
      </c>
      <c r="B1357" s="468" t="s">
        <v>1875</v>
      </c>
      <c r="C1357" s="468" t="s">
        <v>863</v>
      </c>
      <c r="D1357" s="468" t="s">
        <v>875</v>
      </c>
      <c r="E1357" s="468">
        <v>31816.77</v>
      </c>
      <c r="F1357" s="468">
        <v>7196.9900000000007</v>
      </c>
    </row>
    <row r="1358" spans="1:6">
      <c r="A1358" s="468" t="s">
        <v>1874</v>
      </c>
      <c r="B1358" s="468" t="s">
        <v>1875</v>
      </c>
      <c r="C1358" s="468" t="s">
        <v>849</v>
      </c>
      <c r="D1358" s="468" t="s">
        <v>875</v>
      </c>
      <c r="E1358" s="468">
        <v>1</v>
      </c>
      <c r="F1358" s="468">
        <v>4.26</v>
      </c>
    </row>
    <row r="1359" spans="1:6">
      <c r="A1359" s="468" t="s">
        <v>1874</v>
      </c>
      <c r="B1359" s="468" t="s">
        <v>1875</v>
      </c>
      <c r="C1359" s="468" t="s">
        <v>1825</v>
      </c>
      <c r="D1359" s="468" t="s">
        <v>875</v>
      </c>
      <c r="E1359" s="468">
        <v>4125.6000000000004</v>
      </c>
      <c r="F1359" s="468">
        <v>3304.42</v>
      </c>
    </row>
    <row r="1360" spans="1:6">
      <c r="A1360" s="468" t="s">
        <v>1874</v>
      </c>
      <c r="B1360" s="468" t="s">
        <v>1875</v>
      </c>
      <c r="C1360" s="468" t="s">
        <v>850</v>
      </c>
      <c r="D1360" s="468" t="s">
        <v>875</v>
      </c>
      <c r="E1360" s="468">
        <v>3752.48</v>
      </c>
      <c r="F1360" s="468">
        <v>3455.73</v>
      </c>
    </row>
    <row r="1361" spans="1:6">
      <c r="A1361" s="468" t="s">
        <v>1874</v>
      </c>
      <c r="B1361" s="468" t="s">
        <v>1875</v>
      </c>
      <c r="C1361" s="468" t="s">
        <v>851</v>
      </c>
      <c r="D1361" s="468" t="s">
        <v>875</v>
      </c>
      <c r="E1361" s="468">
        <v>37495.81</v>
      </c>
      <c r="F1361" s="468">
        <v>11482.699999999999</v>
      </c>
    </row>
    <row r="1362" spans="1:6">
      <c r="A1362" s="468" t="s">
        <v>1874</v>
      </c>
      <c r="B1362" s="468" t="s">
        <v>1875</v>
      </c>
      <c r="C1362" s="468" t="s">
        <v>976</v>
      </c>
      <c r="D1362" s="468" t="s">
        <v>875</v>
      </c>
      <c r="E1362" s="468">
        <v>0.5</v>
      </c>
      <c r="F1362" s="468">
        <v>1.84</v>
      </c>
    </row>
    <row r="1363" spans="1:6">
      <c r="A1363" s="468" t="s">
        <v>1874</v>
      </c>
      <c r="B1363" s="468" t="s">
        <v>1875</v>
      </c>
      <c r="C1363" s="468" t="s">
        <v>864</v>
      </c>
      <c r="D1363" s="468" t="s">
        <v>875</v>
      </c>
      <c r="E1363" s="468">
        <v>560</v>
      </c>
      <c r="F1363" s="468">
        <v>1038.6300000000001</v>
      </c>
    </row>
    <row r="1364" spans="1:6">
      <c r="A1364" s="468" t="s">
        <v>1874</v>
      </c>
      <c r="B1364" s="468" t="s">
        <v>1875</v>
      </c>
      <c r="C1364" s="468" t="s">
        <v>824</v>
      </c>
      <c r="D1364" s="468" t="s">
        <v>875</v>
      </c>
      <c r="E1364" s="468">
        <v>2327838.8799999994</v>
      </c>
      <c r="F1364" s="468">
        <v>1040741.1100000001</v>
      </c>
    </row>
    <row r="1365" spans="1:6">
      <c r="A1365" s="468" t="s">
        <v>1874</v>
      </c>
      <c r="B1365" s="468" t="s">
        <v>1875</v>
      </c>
      <c r="C1365" s="468" t="s">
        <v>1129</v>
      </c>
      <c r="D1365" s="468" t="s">
        <v>875</v>
      </c>
      <c r="E1365" s="468">
        <v>1309.5999999999999</v>
      </c>
      <c r="F1365" s="468">
        <v>556.72</v>
      </c>
    </row>
    <row r="1366" spans="1:6">
      <c r="A1366" s="468" t="s">
        <v>1874</v>
      </c>
      <c r="B1366" s="468" t="s">
        <v>1875</v>
      </c>
      <c r="C1366" s="468" t="s">
        <v>882</v>
      </c>
      <c r="D1366" s="468" t="s">
        <v>875</v>
      </c>
      <c r="E1366" s="468">
        <v>935.49</v>
      </c>
      <c r="F1366" s="468">
        <v>1708.51</v>
      </c>
    </row>
    <row r="1367" spans="1:6">
      <c r="A1367" s="468" t="s">
        <v>1874</v>
      </c>
      <c r="B1367" s="468" t="s">
        <v>1875</v>
      </c>
      <c r="C1367" s="468" t="s">
        <v>980</v>
      </c>
      <c r="D1367" s="468" t="s">
        <v>875</v>
      </c>
      <c r="E1367" s="468">
        <v>4</v>
      </c>
      <c r="F1367" s="468">
        <v>3.19</v>
      </c>
    </row>
    <row r="1368" spans="1:6">
      <c r="A1368" s="468" t="s">
        <v>1874</v>
      </c>
      <c r="B1368" s="468" t="s">
        <v>1875</v>
      </c>
      <c r="C1368" s="468" t="s">
        <v>852</v>
      </c>
      <c r="D1368" s="468" t="s">
        <v>875</v>
      </c>
      <c r="E1368" s="468">
        <v>71792.52</v>
      </c>
      <c r="F1368" s="468">
        <v>28886.829999999998</v>
      </c>
    </row>
    <row r="1369" spans="1:6">
      <c r="A1369" s="468" t="s">
        <v>1874</v>
      </c>
      <c r="B1369" s="468" t="s">
        <v>1875</v>
      </c>
      <c r="C1369" s="468" t="s">
        <v>1856</v>
      </c>
      <c r="D1369" s="468" t="s">
        <v>875</v>
      </c>
      <c r="E1369" s="468">
        <v>1986</v>
      </c>
      <c r="F1369" s="468">
        <v>1234.46</v>
      </c>
    </row>
    <row r="1370" spans="1:6">
      <c r="A1370" s="468" t="s">
        <v>1874</v>
      </c>
      <c r="B1370" s="468" t="s">
        <v>1875</v>
      </c>
      <c r="C1370" s="468" t="s">
        <v>1478</v>
      </c>
      <c r="D1370" s="468" t="s">
        <v>875</v>
      </c>
      <c r="E1370" s="468">
        <v>830.76</v>
      </c>
      <c r="F1370" s="468">
        <v>655.87</v>
      </c>
    </row>
    <row r="1371" spans="1:6">
      <c r="A1371" s="468" t="s">
        <v>1874</v>
      </c>
      <c r="B1371" s="468" t="s">
        <v>1875</v>
      </c>
      <c r="C1371" s="468" t="s">
        <v>1014</v>
      </c>
      <c r="D1371" s="468" t="s">
        <v>875</v>
      </c>
      <c r="E1371" s="468">
        <v>210150.03999999998</v>
      </c>
      <c r="F1371" s="468">
        <v>109107.45</v>
      </c>
    </row>
    <row r="1372" spans="1:6">
      <c r="A1372" s="468" t="s">
        <v>1874</v>
      </c>
      <c r="B1372" s="468" t="s">
        <v>1875</v>
      </c>
      <c r="C1372" s="468" t="s">
        <v>865</v>
      </c>
      <c r="D1372" s="468" t="s">
        <v>875</v>
      </c>
      <c r="E1372" s="468">
        <v>0.4</v>
      </c>
      <c r="F1372" s="468">
        <v>2.82</v>
      </c>
    </row>
    <row r="1373" spans="1:6">
      <c r="A1373" s="468" t="s">
        <v>1874</v>
      </c>
      <c r="B1373" s="468" t="s">
        <v>1875</v>
      </c>
      <c r="C1373" s="468" t="s">
        <v>883</v>
      </c>
      <c r="D1373" s="468" t="s">
        <v>875</v>
      </c>
      <c r="E1373" s="468">
        <v>1748</v>
      </c>
      <c r="F1373" s="468">
        <v>1235.1200000000001</v>
      </c>
    </row>
    <row r="1374" spans="1:6">
      <c r="A1374" s="468" t="s">
        <v>1874</v>
      </c>
      <c r="B1374" s="468" t="s">
        <v>1875</v>
      </c>
      <c r="C1374" s="468" t="s">
        <v>1857</v>
      </c>
      <c r="D1374" s="468" t="s">
        <v>875</v>
      </c>
      <c r="E1374" s="468">
        <v>17853.689999999999</v>
      </c>
      <c r="F1374" s="468">
        <v>6304.8600000000006</v>
      </c>
    </row>
    <row r="1375" spans="1:6">
      <c r="A1375" s="468" t="s">
        <v>1874</v>
      </c>
      <c r="B1375" s="468" t="s">
        <v>1875</v>
      </c>
      <c r="C1375" s="468" t="s">
        <v>859</v>
      </c>
      <c r="D1375" s="468" t="s">
        <v>875</v>
      </c>
      <c r="E1375" s="468">
        <v>2436.54</v>
      </c>
      <c r="F1375" s="468">
        <v>1726.15</v>
      </c>
    </row>
    <row r="1376" spans="1:6">
      <c r="A1376" s="468" t="s">
        <v>1874</v>
      </c>
      <c r="B1376" s="468" t="s">
        <v>1875</v>
      </c>
      <c r="C1376" s="468" t="s">
        <v>830</v>
      </c>
      <c r="D1376" s="468" t="s">
        <v>875</v>
      </c>
      <c r="E1376" s="468">
        <v>112025</v>
      </c>
      <c r="F1376" s="468">
        <v>56918</v>
      </c>
    </row>
    <row r="1377" spans="1:6">
      <c r="A1377" s="468" t="s">
        <v>1874</v>
      </c>
      <c r="B1377" s="468" t="s">
        <v>1875</v>
      </c>
      <c r="C1377" s="468" t="s">
        <v>963</v>
      </c>
      <c r="D1377" s="468" t="s">
        <v>875</v>
      </c>
      <c r="E1377" s="468">
        <v>2.5</v>
      </c>
      <c r="F1377" s="468">
        <v>1.69</v>
      </c>
    </row>
    <row r="1378" spans="1:6">
      <c r="A1378" s="468" t="s">
        <v>1874</v>
      </c>
      <c r="B1378" s="468" t="s">
        <v>1875</v>
      </c>
      <c r="C1378" s="468" t="s">
        <v>1104</v>
      </c>
      <c r="D1378" s="468" t="s">
        <v>875</v>
      </c>
      <c r="E1378" s="468">
        <v>25801.09</v>
      </c>
      <c r="F1378" s="468">
        <v>29932.23</v>
      </c>
    </row>
    <row r="1379" spans="1:6">
      <c r="A1379" s="468" t="s">
        <v>1874</v>
      </c>
      <c r="B1379" s="468" t="s">
        <v>1875</v>
      </c>
      <c r="C1379" s="468" t="s">
        <v>854</v>
      </c>
      <c r="D1379" s="468" t="s">
        <v>875</v>
      </c>
      <c r="E1379" s="468">
        <v>1989</v>
      </c>
      <c r="F1379" s="468">
        <v>567.0100000000001</v>
      </c>
    </row>
    <row r="1380" spans="1:6">
      <c r="A1380" s="468" t="s">
        <v>1874</v>
      </c>
      <c r="B1380" s="468" t="s">
        <v>1875</v>
      </c>
      <c r="C1380" s="468" t="s">
        <v>1031</v>
      </c>
      <c r="D1380" s="468" t="s">
        <v>875</v>
      </c>
      <c r="E1380" s="468">
        <v>221976.21999999997</v>
      </c>
      <c r="F1380" s="468">
        <v>51833.37</v>
      </c>
    </row>
    <row r="1381" spans="1:6">
      <c r="A1381" s="468" t="s">
        <v>1874</v>
      </c>
      <c r="B1381" s="468" t="s">
        <v>1875</v>
      </c>
      <c r="C1381" s="468" t="s">
        <v>1219</v>
      </c>
      <c r="D1381" s="468" t="s">
        <v>875</v>
      </c>
      <c r="E1381" s="468">
        <v>167767.42000000001</v>
      </c>
      <c r="F1381" s="468">
        <v>69456.450000000012</v>
      </c>
    </row>
    <row r="1382" spans="1:6">
      <c r="A1382" s="468" t="s">
        <v>1874</v>
      </c>
      <c r="B1382" s="468" t="s">
        <v>1875</v>
      </c>
      <c r="C1382" s="468" t="s">
        <v>855</v>
      </c>
      <c r="D1382" s="468" t="s">
        <v>875</v>
      </c>
      <c r="E1382" s="468">
        <v>20579.59</v>
      </c>
      <c r="F1382" s="468">
        <v>11922.1</v>
      </c>
    </row>
    <row r="1383" spans="1:6">
      <c r="A1383" s="468" t="s">
        <v>1874</v>
      </c>
      <c r="B1383" s="468" t="s">
        <v>1875</v>
      </c>
      <c r="C1383" s="468" t="s">
        <v>856</v>
      </c>
      <c r="D1383" s="468" t="s">
        <v>875</v>
      </c>
      <c r="E1383" s="468">
        <v>40830.010000000009</v>
      </c>
      <c r="F1383" s="468">
        <v>11905.16</v>
      </c>
    </row>
    <row r="1384" spans="1:6">
      <c r="A1384" s="468" t="s">
        <v>1874</v>
      </c>
      <c r="B1384" s="468" t="s">
        <v>1875</v>
      </c>
      <c r="C1384" s="468" t="s">
        <v>872</v>
      </c>
      <c r="D1384" s="468" t="s">
        <v>875</v>
      </c>
      <c r="E1384" s="468">
        <v>78568</v>
      </c>
      <c r="F1384" s="468">
        <v>17561.660000000003</v>
      </c>
    </row>
    <row r="1385" spans="1:6">
      <c r="A1385" s="468" t="s">
        <v>1876</v>
      </c>
      <c r="B1385" s="468" t="s">
        <v>1877</v>
      </c>
      <c r="C1385" s="468" t="s">
        <v>850</v>
      </c>
      <c r="D1385" s="468" t="s">
        <v>875</v>
      </c>
      <c r="E1385" s="468">
        <v>4502</v>
      </c>
      <c r="F1385" s="468">
        <v>3536.01</v>
      </c>
    </row>
    <row r="1386" spans="1:6">
      <c r="A1386" s="468" t="s">
        <v>1876</v>
      </c>
      <c r="B1386" s="468" t="s">
        <v>1877</v>
      </c>
      <c r="C1386" s="468" t="s">
        <v>824</v>
      </c>
      <c r="D1386" s="468" t="s">
        <v>875</v>
      </c>
      <c r="E1386" s="468">
        <v>1242097.6800000002</v>
      </c>
      <c r="F1386" s="468">
        <v>601286.16999999993</v>
      </c>
    </row>
    <row r="1387" spans="1:6">
      <c r="A1387" s="468" t="s">
        <v>1876</v>
      </c>
      <c r="B1387" s="468" t="s">
        <v>1877</v>
      </c>
      <c r="C1387" s="468" t="s">
        <v>1857</v>
      </c>
      <c r="D1387" s="468" t="s">
        <v>875</v>
      </c>
      <c r="E1387" s="468">
        <v>3789</v>
      </c>
      <c r="F1387" s="468">
        <v>2108.83</v>
      </c>
    </row>
    <row r="1388" spans="1:6">
      <c r="A1388" s="468" t="s">
        <v>1876</v>
      </c>
      <c r="B1388" s="468" t="s">
        <v>1877</v>
      </c>
      <c r="C1388" s="468" t="s">
        <v>856</v>
      </c>
      <c r="D1388" s="468" t="s">
        <v>875</v>
      </c>
      <c r="E1388" s="468">
        <v>0.5</v>
      </c>
      <c r="F1388" s="468">
        <v>16.04</v>
      </c>
    </row>
    <row r="1389" spans="1:6">
      <c r="A1389" s="468" t="s">
        <v>1878</v>
      </c>
      <c r="B1389" s="468" t="s">
        <v>1879</v>
      </c>
      <c r="C1389" s="468" t="s">
        <v>863</v>
      </c>
      <c r="D1389" s="468" t="s">
        <v>875</v>
      </c>
      <c r="E1389" s="468">
        <v>661</v>
      </c>
      <c r="F1389" s="468">
        <v>711.39</v>
      </c>
    </row>
    <row r="1390" spans="1:6">
      <c r="A1390" s="468" t="s">
        <v>1878</v>
      </c>
      <c r="B1390" s="468" t="s">
        <v>1879</v>
      </c>
      <c r="C1390" s="468" t="s">
        <v>824</v>
      </c>
      <c r="D1390" s="468" t="s">
        <v>875</v>
      </c>
      <c r="E1390" s="468">
        <v>149674.20000000001</v>
      </c>
      <c r="F1390" s="468">
        <v>37188.14</v>
      </c>
    </row>
    <row r="1391" spans="1:6">
      <c r="A1391" s="468" t="s">
        <v>1878</v>
      </c>
      <c r="B1391" s="468" t="s">
        <v>1879</v>
      </c>
      <c r="C1391" s="468" t="s">
        <v>980</v>
      </c>
      <c r="D1391" s="468" t="s">
        <v>875</v>
      </c>
      <c r="E1391" s="468">
        <v>600</v>
      </c>
      <c r="F1391" s="468">
        <v>58.52</v>
      </c>
    </row>
    <row r="1392" spans="1:6">
      <c r="A1392" s="468" t="s">
        <v>1878</v>
      </c>
      <c r="B1392" s="468" t="s">
        <v>1879</v>
      </c>
      <c r="C1392" s="468" t="s">
        <v>854</v>
      </c>
      <c r="D1392" s="468" t="s">
        <v>875</v>
      </c>
      <c r="E1392" s="468">
        <v>0.5</v>
      </c>
      <c r="F1392" s="468">
        <v>11.43</v>
      </c>
    </row>
    <row r="1393" spans="1:6">
      <c r="A1393" s="468" t="s">
        <v>1878</v>
      </c>
      <c r="B1393" s="468" t="s">
        <v>1879</v>
      </c>
      <c r="C1393" s="468" t="s">
        <v>1031</v>
      </c>
      <c r="D1393" s="468" t="s">
        <v>875</v>
      </c>
      <c r="E1393" s="468">
        <v>9475</v>
      </c>
      <c r="F1393" s="468">
        <v>3392.82</v>
      </c>
    </row>
    <row r="1394" spans="1:6">
      <c r="A1394" s="468" t="s">
        <v>1878</v>
      </c>
      <c r="B1394" s="468" t="s">
        <v>1879</v>
      </c>
      <c r="C1394" s="468" t="s">
        <v>1219</v>
      </c>
      <c r="D1394" s="468" t="s">
        <v>875</v>
      </c>
      <c r="E1394" s="468">
        <v>255.92000000000002</v>
      </c>
      <c r="F1394" s="468">
        <v>42.33</v>
      </c>
    </row>
    <row r="1395" spans="1:6">
      <c r="A1395" s="468" t="s">
        <v>1880</v>
      </c>
      <c r="B1395" s="468" t="s">
        <v>1881</v>
      </c>
      <c r="C1395" s="468" t="s">
        <v>863</v>
      </c>
      <c r="D1395" s="468" t="s">
        <v>875</v>
      </c>
      <c r="E1395" s="468">
        <v>79507.8</v>
      </c>
      <c r="F1395" s="468">
        <v>11742.31</v>
      </c>
    </row>
    <row r="1396" spans="1:6">
      <c r="A1396" s="468" t="s">
        <v>1880</v>
      </c>
      <c r="B1396" s="468" t="s">
        <v>1881</v>
      </c>
      <c r="C1396" s="468" t="s">
        <v>966</v>
      </c>
      <c r="D1396" s="468" t="s">
        <v>875</v>
      </c>
      <c r="E1396" s="468">
        <v>4.28</v>
      </c>
      <c r="F1396" s="468">
        <v>2.91</v>
      </c>
    </row>
    <row r="1397" spans="1:6">
      <c r="A1397" s="468" t="s">
        <v>1880</v>
      </c>
      <c r="B1397" s="468" t="s">
        <v>1881</v>
      </c>
      <c r="C1397" s="468" t="s">
        <v>851</v>
      </c>
      <c r="D1397" s="468" t="s">
        <v>875</v>
      </c>
      <c r="E1397" s="468">
        <v>2125</v>
      </c>
      <c r="F1397" s="468">
        <v>1022.4200000000001</v>
      </c>
    </row>
    <row r="1398" spans="1:6">
      <c r="A1398" s="468" t="s">
        <v>1880</v>
      </c>
      <c r="B1398" s="468" t="s">
        <v>1881</v>
      </c>
      <c r="C1398" s="468" t="s">
        <v>824</v>
      </c>
      <c r="D1398" s="468" t="s">
        <v>875</v>
      </c>
      <c r="E1398" s="468">
        <v>3763218.8000000017</v>
      </c>
      <c r="F1398" s="468">
        <v>1708385.84</v>
      </c>
    </row>
    <row r="1399" spans="1:6">
      <c r="A1399" s="468" t="s">
        <v>1880</v>
      </c>
      <c r="B1399" s="468" t="s">
        <v>1881</v>
      </c>
      <c r="C1399" s="468" t="s">
        <v>1391</v>
      </c>
      <c r="D1399" s="468" t="s">
        <v>875</v>
      </c>
      <c r="E1399" s="468">
        <v>40</v>
      </c>
      <c r="F1399" s="468">
        <v>26.14</v>
      </c>
    </row>
    <row r="1400" spans="1:6">
      <c r="A1400" s="468" t="s">
        <v>1880</v>
      </c>
      <c r="B1400" s="468" t="s">
        <v>1881</v>
      </c>
      <c r="C1400" s="468" t="s">
        <v>852</v>
      </c>
      <c r="D1400" s="468" t="s">
        <v>875</v>
      </c>
      <c r="E1400" s="468">
        <v>71880</v>
      </c>
      <c r="F1400" s="468">
        <v>7510.77</v>
      </c>
    </row>
    <row r="1401" spans="1:6">
      <c r="A1401" s="468" t="s">
        <v>1880</v>
      </c>
      <c r="B1401" s="468" t="s">
        <v>1881</v>
      </c>
      <c r="C1401" s="468" t="s">
        <v>865</v>
      </c>
      <c r="D1401" s="468" t="s">
        <v>875</v>
      </c>
      <c r="E1401" s="468">
        <v>1</v>
      </c>
      <c r="F1401" s="468">
        <v>1.78</v>
      </c>
    </row>
    <row r="1402" spans="1:6">
      <c r="A1402" s="468" t="s">
        <v>1880</v>
      </c>
      <c r="B1402" s="468" t="s">
        <v>1881</v>
      </c>
      <c r="C1402" s="468" t="s">
        <v>854</v>
      </c>
      <c r="D1402" s="468" t="s">
        <v>875</v>
      </c>
      <c r="E1402" s="468">
        <v>6316.8</v>
      </c>
      <c r="F1402" s="468">
        <v>2435.42</v>
      </c>
    </row>
    <row r="1403" spans="1:6">
      <c r="A1403" s="468" t="s">
        <v>1880</v>
      </c>
      <c r="B1403" s="468" t="s">
        <v>1881</v>
      </c>
      <c r="C1403" s="468" t="s">
        <v>1031</v>
      </c>
      <c r="D1403" s="468" t="s">
        <v>875</v>
      </c>
      <c r="E1403" s="468">
        <v>1024.5</v>
      </c>
      <c r="F1403" s="468">
        <v>215.68</v>
      </c>
    </row>
    <row r="1404" spans="1:6">
      <c r="A1404" s="468" t="s">
        <v>1880</v>
      </c>
      <c r="B1404" s="468" t="s">
        <v>1881</v>
      </c>
      <c r="C1404" s="468" t="s">
        <v>1219</v>
      </c>
      <c r="D1404" s="468" t="s">
        <v>875</v>
      </c>
      <c r="E1404" s="468">
        <v>162</v>
      </c>
      <c r="F1404" s="468">
        <v>227.45000000000002</v>
      </c>
    </row>
    <row r="1405" spans="1:6">
      <c r="A1405" s="468" t="s">
        <v>1880</v>
      </c>
      <c r="B1405" s="468" t="s">
        <v>1881</v>
      </c>
      <c r="C1405" s="468" t="s">
        <v>856</v>
      </c>
      <c r="D1405" s="468" t="s">
        <v>875</v>
      </c>
      <c r="E1405" s="468">
        <v>484900</v>
      </c>
      <c r="F1405" s="468">
        <v>36399.699999999997</v>
      </c>
    </row>
    <row r="1406" spans="1:6">
      <c r="A1406" s="468" t="s">
        <v>1882</v>
      </c>
      <c r="B1406" s="468" t="s">
        <v>1883</v>
      </c>
      <c r="C1406" s="468" t="s">
        <v>863</v>
      </c>
      <c r="D1406" s="468" t="s">
        <v>875</v>
      </c>
      <c r="E1406" s="468">
        <v>431.2</v>
      </c>
      <c r="F1406" s="468">
        <v>65.8</v>
      </c>
    </row>
    <row r="1407" spans="1:6">
      <c r="A1407" s="468" t="s">
        <v>1882</v>
      </c>
      <c r="B1407" s="468" t="s">
        <v>1883</v>
      </c>
      <c r="C1407" s="468" t="s">
        <v>980</v>
      </c>
      <c r="D1407" s="468" t="s">
        <v>875</v>
      </c>
      <c r="E1407" s="468">
        <v>2</v>
      </c>
      <c r="F1407" s="468">
        <v>5.24</v>
      </c>
    </row>
    <row r="1408" spans="1:6">
      <c r="A1408" s="468" t="s">
        <v>1882</v>
      </c>
      <c r="B1408" s="468" t="s">
        <v>1883</v>
      </c>
      <c r="C1408" s="468" t="s">
        <v>883</v>
      </c>
      <c r="D1408" s="468" t="s">
        <v>875</v>
      </c>
      <c r="E1408" s="468">
        <v>2310</v>
      </c>
      <c r="F1408" s="468">
        <v>662.64</v>
      </c>
    </row>
    <row r="1409" spans="1:6">
      <c r="A1409" s="468" t="s">
        <v>1882</v>
      </c>
      <c r="B1409" s="468" t="s">
        <v>1883</v>
      </c>
      <c r="C1409" s="468" t="s">
        <v>963</v>
      </c>
      <c r="D1409" s="468" t="s">
        <v>875</v>
      </c>
      <c r="E1409" s="468">
        <v>180</v>
      </c>
      <c r="F1409" s="468">
        <v>27.98</v>
      </c>
    </row>
    <row r="1410" spans="1:6">
      <c r="A1410" s="468" t="s">
        <v>1882</v>
      </c>
      <c r="B1410" s="468" t="s">
        <v>1883</v>
      </c>
      <c r="C1410" s="468" t="s">
        <v>854</v>
      </c>
      <c r="D1410" s="468" t="s">
        <v>875</v>
      </c>
      <c r="E1410" s="468">
        <v>150</v>
      </c>
      <c r="F1410" s="468">
        <v>7.74</v>
      </c>
    </row>
    <row r="1411" spans="1:6">
      <c r="A1411" s="468" t="s">
        <v>1884</v>
      </c>
      <c r="B1411" s="468" t="s">
        <v>1885</v>
      </c>
      <c r="C1411" s="468" t="s">
        <v>863</v>
      </c>
      <c r="D1411" s="468" t="s">
        <v>875</v>
      </c>
      <c r="E1411" s="468">
        <v>46656.5</v>
      </c>
      <c r="F1411" s="468">
        <v>2875.54</v>
      </c>
    </row>
    <row r="1412" spans="1:6">
      <c r="A1412" s="468" t="s">
        <v>1884</v>
      </c>
      <c r="B1412" s="468" t="s">
        <v>1885</v>
      </c>
      <c r="C1412" s="468" t="s">
        <v>824</v>
      </c>
      <c r="D1412" s="468" t="s">
        <v>875</v>
      </c>
      <c r="E1412" s="468">
        <v>1178592.9399999997</v>
      </c>
      <c r="F1412" s="468">
        <v>119295.61</v>
      </c>
    </row>
    <row r="1413" spans="1:6">
      <c r="A1413" s="468" t="s">
        <v>1884</v>
      </c>
      <c r="B1413" s="468" t="s">
        <v>1885</v>
      </c>
      <c r="C1413" s="468" t="s">
        <v>882</v>
      </c>
      <c r="D1413" s="468" t="s">
        <v>875</v>
      </c>
      <c r="E1413" s="468">
        <v>217098</v>
      </c>
      <c r="F1413" s="468">
        <v>26310.880000000001</v>
      </c>
    </row>
    <row r="1414" spans="1:6">
      <c r="A1414" s="468" t="s">
        <v>1884</v>
      </c>
      <c r="B1414" s="468" t="s">
        <v>1885</v>
      </c>
      <c r="C1414" s="468" t="s">
        <v>1391</v>
      </c>
      <c r="D1414" s="468" t="s">
        <v>875</v>
      </c>
      <c r="E1414" s="468">
        <v>450</v>
      </c>
      <c r="F1414" s="468">
        <v>137.29</v>
      </c>
    </row>
    <row r="1415" spans="1:6">
      <c r="A1415" s="468" t="s">
        <v>1884</v>
      </c>
      <c r="B1415" s="468" t="s">
        <v>1885</v>
      </c>
      <c r="C1415" s="468" t="s">
        <v>980</v>
      </c>
      <c r="D1415" s="468" t="s">
        <v>875</v>
      </c>
      <c r="E1415" s="468">
        <v>306726.90000000002</v>
      </c>
      <c r="F1415" s="468">
        <v>64336.310000000005</v>
      </c>
    </row>
    <row r="1416" spans="1:6">
      <c r="A1416" s="468" t="s">
        <v>1884</v>
      </c>
      <c r="B1416" s="468" t="s">
        <v>1885</v>
      </c>
      <c r="C1416" s="468" t="s">
        <v>852</v>
      </c>
      <c r="D1416" s="468" t="s">
        <v>875</v>
      </c>
      <c r="E1416" s="468">
        <v>12880</v>
      </c>
      <c r="F1416" s="468">
        <v>718.81000000000006</v>
      </c>
    </row>
    <row r="1417" spans="1:6">
      <c r="A1417" s="468" t="s">
        <v>1884</v>
      </c>
      <c r="B1417" s="468" t="s">
        <v>1885</v>
      </c>
      <c r="C1417" s="468" t="s">
        <v>977</v>
      </c>
      <c r="D1417" s="468" t="s">
        <v>875</v>
      </c>
      <c r="E1417" s="468">
        <v>187.20000000000002</v>
      </c>
      <c r="F1417" s="468">
        <v>86.61</v>
      </c>
    </row>
    <row r="1418" spans="1:6">
      <c r="A1418" s="468" t="s">
        <v>1884</v>
      </c>
      <c r="B1418" s="468" t="s">
        <v>1885</v>
      </c>
      <c r="C1418" s="468" t="s">
        <v>866</v>
      </c>
      <c r="D1418" s="468" t="s">
        <v>875</v>
      </c>
      <c r="E1418" s="468">
        <v>10800</v>
      </c>
      <c r="F1418" s="468">
        <v>839.36</v>
      </c>
    </row>
    <row r="1419" spans="1:6">
      <c r="A1419" s="468" t="s">
        <v>1884</v>
      </c>
      <c r="B1419" s="468" t="s">
        <v>1885</v>
      </c>
      <c r="C1419" s="468" t="s">
        <v>1015</v>
      </c>
      <c r="D1419" s="468" t="s">
        <v>875</v>
      </c>
      <c r="E1419" s="468">
        <v>40</v>
      </c>
      <c r="F1419" s="468">
        <v>4.97</v>
      </c>
    </row>
    <row r="1420" spans="1:6">
      <c r="A1420" s="468" t="s">
        <v>1884</v>
      </c>
      <c r="B1420" s="468" t="s">
        <v>1885</v>
      </c>
      <c r="C1420" s="468" t="s">
        <v>854</v>
      </c>
      <c r="D1420" s="468" t="s">
        <v>875</v>
      </c>
      <c r="E1420" s="468">
        <v>20531.8</v>
      </c>
      <c r="F1420" s="468">
        <v>2606.7299999999996</v>
      </c>
    </row>
    <row r="1421" spans="1:6">
      <c r="A1421" s="468" t="s">
        <v>1884</v>
      </c>
      <c r="B1421" s="468" t="s">
        <v>1885</v>
      </c>
      <c r="C1421" s="468" t="s">
        <v>1031</v>
      </c>
      <c r="D1421" s="468" t="s">
        <v>875</v>
      </c>
      <c r="E1421" s="468">
        <v>336442</v>
      </c>
      <c r="F1421" s="468">
        <v>25901.21</v>
      </c>
    </row>
    <row r="1422" spans="1:6">
      <c r="A1422" s="468" t="s">
        <v>1884</v>
      </c>
      <c r="B1422" s="468" t="s">
        <v>1885</v>
      </c>
      <c r="C1422" s="468" t="s">
        <v>855</v>
      </c>
      <c r="D1422" s="468" t="s">
        <v>875</v>
      </c>
      <c r="E1422" s="468">
        <v>127.08000000000001</v>
      </c>
      <c r="F1422" s="468">
        <v>79.010000000000005</v>
      </c>
    </row>
    <row r="1423" spans="1:6">
      <c r="A1423" s="468" t="s">
        <v>1884</v>
      </c>
      <c r="B1423" s="468" t="s">
        <v>1885</v>
      </c>
      <c r="C1423" s="468" t="s">
        <v>872</v>
      </c>
      <c r="D1423" s="468" t="s">
        <v>875</v>
      </c>
      <c r="E1423" s="468">
        <v>9630</v>
      </c>
      <c r="F1423" s="468">
        <v>438.43</v>
      </c>
    </row>
    <row r="1424" spans="1:6">
      <c r="A1424" s="468" t="s">
        <v>1886</v>
      </c>
      <c r="B1424" s="468" t="s">
        <v>1887</v>
      </c>
      <c r="C1424" s="468" t="s">
        <v>824</v>
      </c>
      <c r="D1424" s="468" t="s">
        <v>875</v>
      </c>
      <c r="E1424" s="468">
        <v>13639</v>
      </c>
      <c r="F1424" s="468">
        <v>2485.7199999999998</v>
      </c>
    </row>
    <row r="1425" spans="1:6">
      <c r="A1425" s="468" t="s">
        <v>1886</v>
      </c>
      <c r="B1425" s="468" t="s">
        <v>1887</v>
      </c>
      <c r="C1425" s="468" t="s">
        <v>882</v>
      </c>
      <c r="D1425" s="468" t="s">
        <v>875</v>
      </c>
      <c r="E1425" s="468">
        <v>47256</v>
      </c>
      <c r="F1425" s="468">
        <v>5545.74</v>
      </c>
    </row>
    <row r="1426" spans="1:6">
      <c r="A1426" s="468" t="s">
        <v>1886</v>
      </c>
      <c r="B1426" s="468" t="s">
        <v>1887</v>
      </c>
      <c r="C1426" s="468" t="s">
        <v>854</v>
      </c>
      <c r="D1426" s="468" t="s">
        <v>875</v>
      </c>
      <c r="E1426" s="468">
        <v>1350</v>
      </c>
      <c r="F1426" s="468">
        <v>69.63</v>
      </c>
    </row>
    <row r="1427" spans="1:6">
      <c r="A1427" s="468" t="s">
        <v>1886</v>
      </c>
      <c r="B1427" s="468" t="s">
        <v>1887</v>
      </c>
      <c r="C1427" s="468" t="s">
        <v>1031</v>
      </c>
      <c r="D1427" s="468" t="s">
        <v>875</v>
      </c>
      <c r="E1427" s="468">
        <v>144386</v>
      </c>
      <c r="F1427" s="468">
        <v>12574.760000000002</v>
      </c>
    </row>
    <row r="1428" spans="1:6">
      <c r="A1428" s="468" t="s">
        <v>1886</v>
      </c>
      <c r="B1428" s="468" t="s">
        <v>1887</v>
      </c>
      <c r="C1428" s="468" t="s">
        <v>872</v>
      </c>
      <c r="D1428" s="468" t="s">
        <v>875</v>
      </c>
      <c r="E1428" s="468">
        <v>10</v>
      </c>
      <c r="F1428" s="468">
        <v>11.3</v>
      </c>
    </row>
    <row r="1429" spans="1:6">
      <c r="A1429" s="468" t="s">
        <v>1888</v>
      </c>
      <c r="B1429" s="468" t="s">
        <v>1889</v>
      </c>
      <c r="C1429" s="468" t="s">
        <v>863</v>
      </c>
      <c r="D1429" s="468" t="s">
        <v>875</v>
      </c>
      <c r="E1429" s="468">
        <v>7255.1</v>
      </c>
      <c r="F1429" s="468">
        <v>1442.4900000000002</v>
      </c>
    </row>
    <row r="1430" spans="1:6">
      <c r="A1430" s="468" t="s">
        <v>1888</v>
      </c>
      <c r="B1430" s="468" t="s">
        <v>1889</v>
      </c>
      <c r="C1430" s="468" t="s">
        <v>824</v>
      </c>
      <c r="D1430" s="468" t="s">
        <v>875</v>
      </c>
      <c r="E1430" s="468">
        <v>48719.6</v>
      </c>
      <c r="F1430" s="468">
        <v>4616.1000000000004</v>
      </c>
    </row>
    <row r="1431" spans="1:6">
      <c r="A1431" s="468" t="s">
        <v>1888</v>
      </c>
      <c r="B1431" s="468" t="s">
        <v>1889</v>
      </c>
      <c r="C1431" s="468" t="s">
        <v>1129</v>
      </c>
      <c r="D1431" s="468" t="s">
        <v>875</v>
      </c>
      <c r="E1431" s="468">
        <v>19647.04</v>
      </c>
      <c r="F1431" s="468">
        <v>3706.92</v>
      </c>
    </row>
    <row r="1432" spans="1:6">
      <c r="A1432" s="468" t="s">
        <v>1888</v>
      </c>
      <c r="B1432" s="468" t="s">
        <v>1889</v>
      </c>
      <c r="C1432" s="468" t="s">
        <v>882</v>
      </c>
      <c r="D1432" s="468" t="s">
        <v>875</v>
      </c>
      <c r="E1432" s="468">
        <v>37954</v>
      </c>
      <c r="F1432" s="468">
        <v>4635.08</v>
      </c>
    </row>
    <row r="1433" spans="1:6">
      <c r="A1433" s="468" t="s">
        <v>1888</v>
      </c>
      <c r="B1433" s="468" t="s">
        <v>1889</v>
      </c>
      <c r="C1433" s="468" t="s">
        <v>1391</v>
      </c>
      <c r="D1433" s="468" t="s">
        <v>875</v>
      </c>
      <c r="E1433" s="468">
        <v>40</v>
      </c>
      <c r="F1433" s="468">
        <v>8.66</v>
      </c>
    </row>
    <row r="1434" spans="1:6">
      <c r="A1434" s="468" t="s">
        <v>1888</v>
      </c>
      <c r="B1434" s="468" t="s">
        <v>1889</v>
      </c>
      <c r="C1434" s="468" t="s">
        <v>980</v>
      </c>
      <c r="D1434" s="468" t="s">
        <v>875</v>
      </c>
      <c r="E1434" s="468">
        <v>4191</v>
      </c>
      <c r="F1434" s="468">
        <v>1215.3799999999999</v>
      </c>
    </row>
    <row r="1435" spans="1:6">
      <c r="A1435" s="468" t="s">
        <v>1888</v>
      </c>
      <c r="B1435" s="468" t="s">
        <v>1889</v>
      </c>
      <c r="C1435" s="468" t="s">
        <v>852</v>
      </c>
      <c r="D1435" s="468" t="s">
        <v>875</v>
      </c>
      <c r="E1435" s="468">
        <v>5208</v>
      </c>
      <c r="F1435" s="468">
        <v>1204.03</v>
      </c>
    </row>
    <row r="1436" spans="1:6">
      <c r="A1436" s="468" t="s">
        <v>1888</v>
      </c>
      <c r="B1436" s="468" t="s">
        <v>1889</v>
      </c>
      <c r="C1436" s="468" t="s">
        <v>883</v>
      </c>
      <c r="D1436" s="468" t="s">
        <v>875</v>
      </c>
      <c r="E1436" s="468">
        <v>530</v>
      </c>
      <c r="F1436" s="468">
        <v>165.22</v>
      </c>
    </row>
    <row r="1437" spans="1:6">
      <c r="A1437" s="468" t="s">
        <v>1888</v>
      </c>
      <c r="B1437" s="468" t="s">
        <v>1889</v>
      </c>
      <c r="C1437" s="468" t="s">
        <v>854</v>
      </c>
      <c r="D1437" s="468" t="s">
        <v>875</v>
      </c>
      <c r="E1437" s="468">
        <v>9597.1</v>
      </c>
      <c r="F1437" s="468">
        <v>1209.4100000000001</v>
      </c>
    </row>
    <row r="1438" spans="1:6">
      <c r="A1438" s="468" t="s">
        <v>1888</v>
      </c>
      <c r="B1438" s="468" t="s">
        <v>1889</v>
      </c>
      <c r="C1438" s="468" t="s">
        <v>1031</v>
      </c>
      <c r="D1438" s="468" t="s">
        <v>875</v>
      </c>
      <c r="E1438" s="468">
        <v>124036</v>
      </c>
      <c r="F1438" s="468">
        <v>9028.27</v>
      </c>
    </row>
    <row r="1439" spans="1:6">
      <c r="A1439" s="468" t="s">
        <v>1890</v>
      </c>
      <c r="B1439" s="468" t="s">
        <v>1891</v>
      </c>
      <c r="C1439" s="468" t="s">
        <v>824</v>
      </c>
      <c r="D1439" s="468" t="s">
        <v>875</v>
      </c>
      <c r="E1439" s="468">
        <v>655.20000000000005</v>
      </c>
      <c r="F1439" s="468">
        <v>124.38000000000001</v>
      </c>
    </row>
    <row r="1440" spans="1:6">
      <c r="A1440" s="468" t="s">
        <v>1890</v>
      </c>
      <c r="B1440" s="468" t="s">
        <v>1891</v>
      </c>
      <c r="C1440" s="468" t="s">
        <v>882</v>
      </c>
      <c r="D1440" s="468" t="s">
        <v>875</v>
      </c>
      <c r="E1440" s="468">
        <v>270</v>
      </c>
      <c r="F1440" s="468">
        <v>27.47</v>
      </c>
    </row>
    <row r="1441" spans="1:6">
      <c r="A1441" s="468" t="s">
        <v>1892</v>
      </c>
      <c r="B1441" s="468" t="s">
        <v>1893</v>
      </c>
      <c r="C1441" s="468" t="s">
        <v>824</v>
      </c>
      <c r="D1441" s="468" t="s">
        <v>875</v>
      </c>
      <c r="E1441" s="468">
        <v>253918</v>
      </c>
      <c r="F1441" s="468">
        <v>27036.530000000006</v>
      </c>
    </row>
    <row r="1442" spans="1:6">
      <c r="A1442" s="468" t="s">
        <v>1892</v>
      </c>
      <c r="B1442" s="468" t="s">
        <v>1893</v>
      </c>
      <c r="C1442" s="468" t="s">
        <v>852</v>
      </c>
      <c r="D1442" s="468" t="s">
        <v>875</v>
      </c>
      <c r="E1442" s="468">
        <v>33</v>
      </c>
      <c r="F1442" s="468">
        <v>21.01</v>
      </c>
    </row>
    <row r="1443" spans="1:6">
      <c r="A1443" s="468" t="s">
        <v>1892</v>
      </c>
      <c r="B1443" s="468" t="s">
        <v>1893</v>
      </c>
      <c r="C1443" s="468" t="s">
        <v>1398</v>
      </c>
      <c r="D1443" s="468" t="s">
        <v>875</v>
      </c>
      <c r="E1443" s="468">
        <v>12</v>
      </c>
      <c r="F1443" s="468">
        <v>7.61</v>
      </c>
    </row>
    <row r="1444" spans="1:6">
      <c r="A1444" s="468" t="s">
        <v>1892</v>
      </c>
      <c r="B1444" s="468" t="s">
        <v>1893</v>
      </c>
      <c r="C1444" s="468" t="s">
        <v>854</v>
      </c>
      <c r="D1444" s="468" t="s">
        <v>875</v>
      </c>
      <c r="E1444" s="468">
        <v>22360</v>
      </c>
      <c r="F1444" s="468">
        <v>1416.8600000000001</v>
      </c>
    </row>
    <row r="1445" spans="1:6">
      <c r="A1445" s="468" t="s">
        <v>1894</v>
      </c>
      <c r="B1445" s="468" t="s">
        <v>1895</v>
      </c>
      <c r="C1445" s="468" t="s">
        <v>1013</v>
      </c>
      <c r="D1445" s="468" t="s">
        <v>875</v>
      </c>
      <c r="E1445" s="468">
        <v>1508.8</v>
      </c>
      <c r="F1445" s="468">
        <v>601.91999999999996</v>
      </c>
    </row>
    <row r="1446" spans="1:6">
      <c r="A1446" s="468" t="s">
        <v>1894</v>
      </c>
      <c r="B1446" s="468" t="s">
        <v>1895</v>
      </c>
      <c r="C1446" s="468" t="s">
        <v>1023</v>
      </c>
      <c r="D1446" s="468" t="s">
        <v>875</v>
      </c>
      <c r="E1446" s="468">
        <v>6108</v>
      </c>
      <c r="F1446" s="468">
        <v>2347.62</v>
      </c>
    </row>
    <row r="1447" spans="1:6">
      <c r="A1447" s="468" t="s">
        <v>1894</v>
      </c>
      <c r="B1447" s="468" t="s">
        <v>1895</v>
      </c>
      <c r="C1447" s="468" t="s">
        <v>848</v>
      </c>
      <c r="D1447" s="468" t="s">
        <v>875</v>
      </c>
      <c r="E1447" s="468">
        <v>32</v>
      </c>
      <c r="F1447" s="468">
        <v>56.550000000000004</v>
      </c>
    </row>
    <row r="1448" spans="1:6">
      <c r="A1448" s="468" t="s">
        <v>1894</v>
      </c>
      <c r="B1448" s="468" t="s">
        <v>1895</v>
      </c>
      <c r="C1448" s="468" t="s">
        <v>863</v>
      </c>
      <c r="D1448" s="468" t="s">
        <v>875</v>
      </c>
      <c r="E1448" s="468">
        <v>92395.4</v>
      </c>
      <c r="F1448" s="468">
        <v>16107.68</v>
      </c>
    </row>
    <row r="1449" spans="1:6">
      <c r="A1449" s="468" t="s">
        <v>1894</v>
      </c>
      <c r="B1449" s="468" t="s">
        <v>1895</v>
      </c>
      <c r="C1449" s="468" t="s">
        <v>849</v>
      </c>
      <c r="D1449" s="468" t="s">
        <v>875</v>
      </c>
      <c r="E1449" s="468">
        <v>1.2</v>
      </c>
      <c r="F1449" s="468">
        <v>1.03</v>
      </c>
    </row>
    <row r="1450" spans="1:6">
      <c r="A1450" s="468" t="s">
        <v>1894</v>
      </c>
      <c r="B1450" s="468" t="s">
        <v>1895</v>
      </c>
      <c r="C1450" s="468" t="s">
        <v>851</v>
      </c>
      <c r="D1450" s="468" t="s">
        <v>875</v>
      </c>
      <c r="E1450" s="468">
        <v>13566</v>
      </c>
      <c r="F1450" s="468">
        <v>3142.27</v>
      </c>
    </row>
    <row r="1451" spans="1:6">
      <c r="A1451" s="468" t="s">
        <v>1894</v>
      </c>
      <c r="B1451" s="468" t="s">
        <v>1895</v>
      </c>
      <c r="C1451" s="468" t="s">
        <v>824</v>
      </c>
      <c r="D1451" s="468" t="s">
        <v>875</v>
      </c>
      <c r="E1451" s="468">
        <v>938116.7</v>
      </c>
      <c r="F1451" s="468">
        <v>269636.49</v>
      </c>
    </row>
    <row r="1452" spans="1:6">
      <c r="A1452" s="468" t="s">
        <v>1894</v>
      </c>
      <c r="B1452" s="468" t="s">
        <v>1895</v>
      </c>
      <c r="C1452" s="468" t="s">
        <v>882</v>
      </c>
      <c r="D1452" s="468" t="s">
        <v>875</v>
      </c>
      <c r="E1452" s="468">
        <v>2860</v>
      </c>
      <c r="F1452" s="468">
        <v>701.11</v>
      </c>
    </row>
    <row r="1453" spans="1:6">
      <c r="A1453" s="468" t="s">
        <v>1894</v>
      </c>
      <c r="B1453" s="468" t="s">
        <v>1895</v>
      </c>
      <c r="C1453" s="468" t="s">
        <v>980</v>
      </c>
      <c r="D1453" s="468" t="s">
        <v>875</v>
      </c>
      <c r="E1453" s="468">
        <v>16</v>
      </c>
      <c r="F1453" s="468">
        <v>2.64</v>
      </c>
    </row>
    <row r="1454" spans="1:6">
      <c r="A1454" s="468" t="s">
        <v>1894</v>
      </c>
      <c r="B1454" s="468" t="s">
        <v>1895</v>
      </c>
      <c r="C1454" s="468" t="s">
        <v>852</v>
      </c>
      <c r="D1454" s="468" t="s">
        <v>875</v>
      </c>
      <c r="E1454" s="468">
        <v>9789</v>
      </c>
      <c r="F1454" s="468">
        <v>6418.04</v>
      </c>
    </row>
    <row r="1455" spans="1:6">
      <c r="A1455" s="468" t="s">
        <v>1894</v>
      </c>
      <c r="B1455" s="468" t="s">
        <v>1895</v>
      </c>
      <c r="C1455" s="468" t="s">
        <v>1856</v>
      </c>
      <c r="D1455" s="468" t="s">
        <v>875</v>
      </c>
      <c r="E1455" s="468">
        <v>1632</v>
      </c>
      <c r="F1455" s="468">
        <v>407.04</v>
      </c>
    </row>
    <row r="1456" spans="1:6">
      <c r="A1456" s="468" t="s">
        <v>1894</v>
      </c>
      <c r="B1456" s="468" t="s">
        <v>1895</v>
      </c>
      <c r="C1456" s="468" t="s">
        <v>854</v>
      </c>
      <c r="D1456" s="468" t="s">
        <v>875</v>
      </c>
      <c r="E1456" s="468">
        <v>17915.2</v>
      </c>
      <c r="F1456" s="468">
        <v>1602.45</v>
      </c>
    </row>
    <row r="1457" spans="1:6">
      <c r="A1457" s="468" t="s">
        <v>1894</v>
      </c>
      <c r="B1457" s="468" t="s">
        <v>1895</v>
      </c>
      <c r="C1457" s="468" t="s">
        <v>855</v>
      </c>
      <c r="D1457" s="468" t="s">
        <v>875</v>
      </c>
      <c r="E1457" s="468">
        <v>8480.5699999999979</v>
      </c>
      <c r="F1457" s="468">
        <v>4684</v>
      </c>
    </row>
    <row r="1458" spans="1:6">
      <c r="A1458" s="468" t="s">
        <v>1894</v>
      </c>
      <c r="B1458" s="468" t="s">
        <v>1895</v>
      </c>
      <c r="C1458" s="468" t="s">
        <v>856</v>
      </c>
      <c r="D1458" s="468" t="s">
        <v>875</v>
      </c>
      <c r="E1458" s="468">
        <v>193.17000000000002</v>
      </c>
      <c r="F1458" s="468">
        <v>45.61</v>
      </c>
    </row>
    <row r="1459" spans="1:6">
      <c r="A1459" s="468" t="s">
        <v>1894</v>
      </c>
      <c r="B1459" s="468" t="s">
        <v>1895</v>
      </c>
      <c r="C1459" s="468" t="s">
        <v>872</v>
      </c>
      <c r="D1459" s="468" t="s">
        <v>875</v>
      </c>
      <c r="E1459" s="468">
        <v>9630</v>
      </c>
      <c r="F1459" s="468">
        <v>2105.08</v>
      </c>
    </row>
    <row r="1460" spans="1:6">
      <c r="A1460" s="468" t="s">
        <v>1896</v>
      </c>
      <c r="B1460" s="468" t="s">
        <v>1897</v>
      </c>
      <c r="C1460" s="468" t="s">
        <v>863</v>
      </c>
      <c r="D1460" s="468" t="s">
        <v>875</v>
      </c>
      <c r="E1460" s="468">
        <v>28800</v>
      </c>
      <c r="F1460" s="468">
        <v>4275.2700000000004</v>
      </c>
    </row>
    <row r="1461" spans="1:6">
      <c r="A1461" s="468" t="s">
        <v>1896</v>
      </c>
      <c r="B1461" s="468" t="s">
        <v>1897</v>
      </c>
      <c r="C1461" s="468" t="s">
        <v>850</v>
      </c>
      <c r="D1461" s="468" t="s">
        <v>875</v>
      </c>
      <c r="E1461" s="468">
        <v>49</v>
      </c>
      <c r="F1461" s="468">
        <v>71.22</v>
      </c>
    </row>
    <row r="1462" spans="1:6">
      <c r="A1462" s="468" t="s">
        <v>1896</v>
      </c>
      <c r="B1462" s="468" t="s">
        <v>1897</v>
      </c>
      <c r="C1462" s="468" t="s">
        <v>976</v>
      </c>
      <c r="D1462" s="468" t="s">
        <v>875</v>
      </c>
      <c r="E1462" s="468">
        <v>12</v>
      </c>
      <c r="F1462" s="468">
        <v>2.94</v>
      </c>
    </row>
    <row r="1463" spans="1:6">
      <c r="A1463" s="468" t="s">
        <v>1896</v>
      </c>
      <c r="B1463" s="468" t="s">
        <v>1897</v>
      </c>
      <c r="C1463" s="468" t="s">
        <v>824</v>
      </c>
      <c r="D1463" s="468" t="s">
        <v>875</v>
      </c>
      <c r="E1463" s="468">
        <v>137006.5</v>
      </c>
      <c r="F1463" s="468">
        <v>17271.519999999997</v>
      </c>
    </row>
    <row r="1464" spans="1:6">
      <c r="A1464" s="468" t="s">
        <v>1896</v>
      </c>
      <c r="B1464" s="468" t="s">
        <v>1897</v>
      </c>
      <c r="C1464" s="468" t="s">
        <v>1129</v>
      </c>
      <c r="D1464" s="468" t="s">
        <v>875</v>
      </c>
      <c r="E1464" s="468">
        <v>87408</v>
      </c>
      <c r="F1464" s="468">
        <v>19134.900000000001</v>
      </c>
    </row>
    <row r="1465" spans="1:6">
      <c r="A1465" s="468" t="s">
        <v>1896</v>
      </c>
      <c r="B1465" s="468" t="s">
        <v>1897</v>
      </c>
      <c r="C1465" s="468" t="s">
        <v>882</v>
      </c>
      <c r="D1465" s="468" t="s">
        <v>875</v>
      </c>
      <c r="E1465" s="468">
        <v>1980</v>
      </c>
      <c r="F1465" s="468">
        <v>363.93</v>
      </c>
    </row>
    <row r="1466" spans="1:6">
      <c r="A1466" s="468" t="s">
        <v>1896</v>
      </c>
      <c r="B1466" s="468" t="s">
        <v>1897</v>
      </c>
      <c r="C1466" s="468" t="s">
        <v>980</v>
      </c>
      <c r="D1466" s="468" t="s">
        <v>875</v>
      </c>
      <c r="E1466" s="468">
        <v>14.5</v>
      </c>
      <c r="F1466" s="468">
        <v>5.04</v>
      </c>
    </row>
    <row r="1467" spans="1:6">
      <c r="A1467" s="468" t="s">
        <v>1896</v>
      </c>
      <c r="B1467" s="468" t="s">
        <v>1897</v>
      </c>
      <c r="C1467" s="468" t="s">
        <v>1898</v>
      </c>
      <c r="D1467" s="468" t="s">
        <v>875</v>
      </c>
      <c r="E1467" s="468">
        <v>52200</v>
      </c>
      <c r="F1467" s="468">
        <v>4835.49</v>
      </c>
    </row>
    <row r="1468" spans="1:6">
      <c r="A1468" s="468" t="s">
        <v>1896</v>
      </c>
      <c r="B1468" s="468" t="s">
        <v>1897</v>
      </c>
      <c r="C1468" s="468" t="s">
        <v>852</v>
      </c>
      <c r="D1468" s="468" t="s">
        <v>875</v>
      </c>
      <c r="E1468" s="468">
        <v>18874.2</v>
      </c>
      <c r="F1468" s="468">
        <v>3961.83</v>
      </c>
    </row>
    <row r="1469" spans="1:6">
      <c r="A1469" s="468" t="s">
        <v>1896</v>
      </c>
      <c r="B1469" s="468" t="s">
        <v>1897</v>
      </c>
      <c r="C1469" s="468" t="s">
        <v>1856</v>
      </c>
      <c r="D1469" s="468" t="s">
        <v>875</v>
      </c>
      <c r="E1469" s="468">
        <v>624</v>
      </c>
      <c r="F1469" s="468">
        <v>133.04</v>
      </c>
    </row>
    <row r="1470" spans="1:6">
      <c r="A1470" s="468" t="s">
        <v>1896</v>
      </c>
      <c r="B1470" s="468" t="s">
        <v>1897</v>
      </c>
      <c r="C1470" s="468" t="s">
        <v>963</v>
      </c>
      <c r="D1470" s="468" t="s">
        <v>875</v>
      </c>
      <c r="E1470" s="468">
        <v>3</v>
      </c>
      <c r="F1470" s="468">
        <v>3.63</v>
      </c>
    </row>
    <row r="1471" spans="1:6">
      <c r="A1471" s="468" t="s">
        <v>1896</v>
      </c>
      <c r="B1471" s="468" t="s">
        <v>1897</v>
      </c>
      <c r="C1471" s="468" t="s">
        <v>853</v>
      </c>
      <c r="D1471" s="468" t="s">
        <v>875</v>
      </c>
      <c r="E1471" s="468">
        <v>3420</v>
      </c>
      <c r="F1471" s="468">
        <v>628.36</v>
      </c>
    </row>
    <row r="1472" spans="1:6">
      <c r="A1472" s="468" t="s">
        <v>1896</v>
      </c>
      <c r="B1472" s="468" t="s">
        <v>1897</v>
      </c>
      <c r="C1472" s="468" t="s">
        <v>854</v>
      </c>
      <c r="D1472" s="468" t="s">
        <v>875</v>
      </c>
      <c r="E1472" s="468">
        <v>1573.2</v>
      </c>
      <c r="F1472" s="468">
        <v>859.94999999999993</v>
      </c>
    </row>
    <row r="1473" spans="1:6">
      <c r="A1473" s="468" t="s">
        <v>1896</v>
      </c>
      <c r="B1473" s="468" t="s">
        <v>1897</v>
      </c>
      <c r="C1473" s="468" t="s">
        <v>855</v>
      </c>
      <c r="D1473" s="468" t="s">
        <v>875</v>
      </c>
      <c r="E1473" s="468">
        <v>8703.07</v>
      </c>
      <c r="F1473" s="468">
        <v>5119</v>
      </c>
    </row>
    <row r="1474" spans="1:6">
      <c r="A1474" s="468" t="s">
        <v>1896</v>
      </c>
      <c r="B1474" s="468" t="s">
        <v>1897</v>
      </c>
      <c r="C1474" s="468" t="s">
        <v>856</v>
      </c>
      <c r="D1474" s="468" t="s">
        <v>875</v>
      </c>
      <c r="E1474" s="468">
        <v>10185</v>
      </c>
      <c r="F1474" s="468">
        <v>1365.3700000000001</v>
      </c>
    </row>
    <row r="1475" spans="1:6">
      <c r="A1475" s="468" t="s">
        <v>1899</v>
      </c>
      <c r="B1475" s="468" t="s">
        <v>1900</v>
      </c>
      <c r="C1475" s="468" t="s">
        <v>1013</v>
      </c>
      <c r="D1475" s="468" t="s">
        <v>875</v>
      </c>
      <c r="E1475" s="468">
        <v>34.800000000000004</v>
      </c>
      <c r="F1475" s="468">
        <v>51.25</v>
      </c>
    </row>
    <row r="1476" spans="1:6">
      <c r="A1476" s="468" t="s">
        <v>1899</v>
      </c>
      <c r="B1476" s="468" t="s">
        <v>1900</v>
      </c>
      <c r="C1476" s="468" t="s">
        <v>824</v>
      </c>
      <c r="D1476" s="468" t="s">
        <v>875</v>
      </c>
      <c r="E1476" s="468">
        <v>15000</v>
      </c>
      <c r="F1476" s="468">
        <v>2451.54</v>
      </c>
    </row>
    <row r="1477" spans="1:6">
      <c r="A1477" s="468" t="s">
        <v>1899</v>
      </c>
      <c r="B1477" s="468" t="s">
        <v>1900</v>
      </c>
      <c r="C1477" s="468" t="s">
        <v>852</v>
      </c>
      <c r="D1477" s="468" t="s">
        <v>875</v>
      </c>
      <c r="E1477" s="468">
        <v>46408</v>
      </c>
      <c r="F1477" s="468">
        <v>10493.710000000001</v>
      </c>
    </row>
    <row r="1478" spans="1:6">
      <c r="A1478" s="468" t="s">
        <v>1899</v>
      </c>
      <c r="B1478" s="468" t="s">
        <v>1900</v>
      </c>
      <c r="C1478" s="468" t="s">
        <v>1031</v>
      </c>
      <c r="D1478" s="468" t="s">
        <v>875</v>
      </c>
      <c r="E1478" s="468">
        <v>1000</v>
      </c>
      <c r="F1478" s="468">
        <v>54.300000000000004</v>
      </c>
    </row>
    <row r="1479" spans="1:6">
      <c r="A1479" s="468" t="s">
        <v>1899</v>
      </c>
      <c r="B1479" s="468" t="s">
        <v>1900</v>
      </c>
      <c r="C1479" s="468" t="s">
        <v>855</v>
      </c>
      <c r="D1479" s="468" t="s">
        <v>875</v>
      </c>
      <c r="E1479" s="468">
        <v>22.68</v>
      </c>
      <c r="F1479" s="468">
        <v>33.24</v>
      </c>
    </row>
    <row r="1480" spans="1:6">
      <c r="A1480" s="468" t="s">
        <v>1901</v>
      </c>
      <c r="B1480" s="468" t="s">
        <v>1902</v>
      </c>
      <c r="C1480" s="468" t="s">
        <v>845</v>
      </c>
      <c r="D1480" s="468" t="s">
        <v>875</v>
      </c>
      <c r="E1480" s="468">
        <v>177500</v>
      </c>
      <c r="F1480" s="468">
        <v>15471.65</v>
      </c>
    </row>
    <row r="1481" spans="1:6">
      <c r="A1481" s="468" t="s">
        <v>1901</v>
      </c>
      <c r="B1481" s="468" t="s">
        <v>1902</v>
      </c>
      <c r="C1481" s="468" t="s">
        <v>863</v>
      </c>
      <c r="D1481" s="468" t="s">
        <v>875</v>
      </c>
      <c r="E1481" s="468">
        <v>88707.6</v>
      </c>
      <c r="F1481" s="468">
        <v>12998.32</v>
      </c>
    </row>
    <row r="1482" spans="1:6">
      <c r="A1482" s="468" t="s">
        <v>1901</v>
      </c>
      <c r="B1482" s="468" t="s">
        <v>1902</v>
      </c>
      <c r="C1482" s="468" t="s">
        <v>1903</v>
      </c>
      <c r="D1482" s="468" t="s">
        <v>875</v>
      </c>
      <c r="E1482" s="468">
        <v>15200</v>
      </c>
      <c r="F1482" s="468">
        <v>2186.59</v>
      </c>
    </row>
    <row r="1483" spans="1:6">
      <c r="A1483" s="468" t="s">
        <v>1901</v>
      </c>
      <c r="B1483" s="468" t="s">
        <v>1902</v>
      </c>
      <c r="C1483" s="468" t="s">
        <v>851</v>
      </c>
      <c r="D1483" s="468" t="s">
        <v>875</v>
      </c>
      <c r="E1483" s="468">
        <v>6135</v>
      </c>
      <c r="F1483" s="468">
        <v>1769.6000000000001</v>
      </c>
    </row>
    <row r="1484" spans="1:6">
      <c r="A1484" s="468" t="s">
        <v>1901</v>
      </c>
      <c r="B1484" s="468" t="s">
        <v>1902</v>
      </c>
      <c r="C1484" s="468" t="s">
        <v>824</v>
      </c>
      <c r="D1484" s="468" t="s">
        <v>875</v>
      </c>
      <c r="E1484" s="468">
        <v>304825.01</v>
      </c>
      <c r="F1484" s="468">
        <v>39633.399999999994</v>
      </c>
    </row>
    <row r="1485" spans="1:6">
      <c r="A1485" s="468" t="s">
        <v>1901</v>
      </c>
      <c r="B1485" s="468" t="s">
        <v>1902</v>
      </c>
      <c r="C1485" s="468" t="s">
        <v>980</v>
      </c>
      <c r="D1485" s="468" t="s">
        <v>875</v>
      </c>
      <c r="E1485" s="468">
        <v>111.44</v>
      </c>
      <c r="F1485" s="468">
        <v>13.74</v>
      </c>
    </row>
    <row r="1486" spans="1:6">
      <c r="A1486" s="468" t="s">
        <v>1901</v>
      </c>
      <c r="B1486" s="468" t="s">
        <v>1902</v>
      </c>
      <c r="C1486" s="468" t="s">
        <v>852</v>
      </c>
      <c r="D1486" s="468" t="s">
        <v>875</v>
      </c>
      <c r="E1486" s="468">
        <v>57064.800000000003</v>
      </c>
      <c r="F1486" s="468">
        <v>11812.69</v>
      </c>
    </row>
    <row r="1487" spans="1:6">
      <c r="A1487" s="468" t="s">
        <v>1901</v>
      </c>
      <c r="B1487" s="468" t="s">
        <v>1902</v>
      </c>
      <c r="C1487" s="468" t="s">
        <v>1904</v>
      </c>
      <c r="D1487" s="468" t="s">
        <v>875</v>
      </c>
      <c r="E1487" s="468">
        <v>8</v>
      </c>
      <c r="F1487" s="468">
        <v>16.41</v>
      </c>
    </row>
    <row r="1488" spans="1:6">
      <c r="A1488" s="468" t="s">
        <v>1901</v>
      </c>
      <c r="B1488" s="468" t="s">
        <v>1902</v>
      </c>
      <c r="C1488" s="468" t="s">
        <v>1503</v>
      </c>
      <c r="D1488" s="468" t="s">
        <v>875</v>
      </c>
      <c r="E1488" s="468">
        <v>14206.5</v>
      </c>
      <c r="F1488" s="468">
        <v>6224.87</v>
      </c>
    </row>
    <row r="1489" spans="1:6">
      <c r="A1489" s="468" t="s">
        <v>1901</v>
      </c>
      <c r="B1489" s="468" t="s">
        <v>1902</v>
      </c>
      <c r="C1489" s="468" t="s">
        <v>963</v>
      </c>
      <c r="D1489" s="468" t="s">
        <v>875</v>
      </c>
      <c r="E1489" s="468">
        <v>30</v>
      </c>
      <c r="F1489" s="468">
        <v>10.96</v>
      </c>
    </row>
    <row r="1490" spans="1:6">
      <c r="A1490" s="468" t="s">
        <v>1901</v>
      </c>
      <c r="B1490" s="468" t="s">
        <v>1902</v>
      </c>
      <c r="C1490" s="468" t="s">
        <v>854</v>
      </c>
      <c r="D1490" s="468" t="s">
        <v>875</v>
      </c>
      <c r="E1490" s="468">
        <v>15043.16</v>
      </c>
      <c r="F1490" s="468">
        <v>1058.5</v>
      </c>
    </row>
    <row r="1491" spans="1:6">
      <c r="A1491" s="468" t="s">
        <v>1901</v>
      </c>
      <c r="B1491" s="468" t="s">
        <v>1902</v>
      </c>
      <c r="C1491" s="468" t="s">
        <v>855</v>
      </c>
      <c r="D1491" s="468" t="s">
        <v>875</v>
      </c>
      <c r="E1491" s="468">
        <v>1.5</v>
      </c>
      <c r="F1491" s="468">
        <v>1.3900000000000001</v>
      </c>
    </row>
    <row r="1492" spans="1:6">
      <c r="A1492" s="468" t="s">
        <v>1905</v>
      </c>
      <c r="B1492" s="468" t="s">
        <v>1906</v>
      </c>
      <c r="C1492" s="468" t="s">
        <v>969</v>
      </c>
      <c r="D1492" s="468" t="s">
        <v>875</v>
      </c>
      <c r="E1492" s="468">
        <v>1620.0000000000002</v>
      </c>
      <c r="F1492" s="468">
        <v>331.17</v>
      </c>
    </row>
    <row r="1493" spans="1:6">
      <c r="A1493" s="468" t="s">
        <v>1905</v>
      </c>
      <c r="B1493" s="468" t="s">
        <v>1906</v>
      </c>
      <c r="C1493" s="468" t="s">
        <v>863</v>
      </c>
      <c r="D1493" s="468" t="s">
        <v>875</v>
      </c>
      <c r="E1493" s="468">
        <v>15433</v>
      </c>
      <c r="F1493" s="468">
        <v>3403.88</v>
      </c>
    </row>
    <row r="1494" spans="1:6">
      <c r="A1494" s="468" t="s">
        <v>1905</v>
      </c>
      <c r="B1494" s="468" t="s">
        <v>1906</v>
      </c>
      <c r="C1494" s="468" t="s">
        <v>824</v>
      </c>
      <c r="D1494" s="468" t="s">
        <v>875</v>
      </c>
      <c r="E1494" s="468">
        <v>6852.26</v>
      </c>
      <c r="F1494" s="468">
        <v>1300.5999999999999</v>
      </c>
    </row>
    <row r="1495" spans="1:6">
      <c r="A1495" s="468" t="s">
        <v>1905</v>
      </c>
      <c r="B1495" s="468" t="s">
        <v>1906</v>
      </c>
      <c r="C1495" s="468" t="s">
        <v>882</v>
      </c>
      <c r="D1495" s="468" t="s">
        <v>875</v>
      </c>
      <c r="E1495" s="468">
        <v>52.92</v>
      </c>
      <c r="F1495" s="468">
        <v>81.180000000000007</v>
      </c>
    </row>
    <row r="1496" spans="1:6">
      <c r="A1496" s="468" t="s">
        <v>1905</v>
      </c>
      <c r="B1496" s="468" t="s">
        <v>1906</v>
      </c>
      <c r="C1496" s="468" t="s">
        <v>854</v>
      </c>
      <c r="D1496" s="468" t="s">
        <v>875</v>
      </c>
      <c r="E1496" s="468">
        <v>42000</v>
      </c>
      <c r="F1496" s="468">
        <v>5554.27</v>
      </c>
    </row>
    <row r="1497" spans="1:6">
      <c r="A1497" s="468" t="s">
        <v>1905</v>
      </c>
      <c r="B1497" s="468" t="s">
        <v>1906</v>
      </c>
      <c r="C1497" s="468" t="s">
        <v>855</v>
      </c>
      <c r="D1497" s="468" t="s">
        <v>875</v>
      </c>
      <c r="E1497" s="468">
        <v>163.19999999999999</v>
      </c>
      <c r="F1497" s="468">
        <v>283.8</v>
      </c>
    </row>
    <row r="1498" spans="1:6">
      <c r="A1498" s="468" t="s">
        <v>1905</v>
      </c>
      <c r="B1498" s="468" t="s">
        <v>1906</v>
      </c>
      <c r="C1498" s="468" t="s">
        <v>856</v>
      </c>
      <c r="D1498" s="468" t="s">
        <v>875</v>
      </c>
      <c r="E1498" s="468">
        <v>48</v>
      </c>
      <c r="F1498" s="468">
        <v>87.76</v>
      </c>
    </row>
    <row r="1499" spans="1:6">
      <c r="A1499" s="468" t="s">
        <v>1905</v>
      </c>
      <c r="B1499" s="468" t="s">
        <v>1906</v>
      </c>
      <c r="C1499" s="468" t="s">
        <v>872</v>
      </c>
      <c r="D1499" s="468" t="s">
        <v>875</v>
      </c>
      <c r="E1499" s="468">
        <v>13000</v>
      </c>
      <c r="F1499" s="468">
        <v>1215.5</v>
      </c>
    </row>
    <row r="1500" spans="1:6">
      <c r="A1500" s="468" t="s">
        <v>1907</v>
      </c>
      <c r="B1500" s="468" t="s">
        <v>1908</v>
      </c>
      <c r="C1500" s="468" t="s">
        <v>824</v>
      </c>
      <c r="D1500" s="468" t="s">
        <v>875</v>
      </c>
      <c r="E1500" s="468">
        <v>6690.4400000000005</v>
      </c>
      <c r="F1500" s="468">
        <v>544.35</v>
      </c>
    </row>
    <row r="1501" spans="1:6">
      <c r="A1501" s="468" t="s">
        <v>1909</v>
      </c>
      <c r="B1501" s="468" t="s">
        <v>1910</v>
      </c>
      <c r="C1501" s="468" t="s">
        <v>845</v>
      </c>
      <c r="D1501" s="468" t="s">
        <v>875</v>
      </c>
      <c r="E1501" s="468">
        <v>162.5</v>
      </c>
      <c r="F1501" s="468">
        <v>356.07</v>
      </c>
    </row>
    <row r="1502" spans="1:6">
      <c r="A1502" s="468" t="s">
        <v>1909</v>
      </c>
      <c r="B1502" s="468" t="s">
        <v>1910</v>
      </c>
      <c r="C1502" s="468" t="s">
        <v>969</v>
      </c>
      <c r="D1502" s="468" t="s">
        <v>875</v>
      </c>
      <c r="E1502" s="468">
        <v>33281.4</v>
      </c>
      <c r="F1502" s="468">
        <v>5002.3100000000004</v>
      </c>
    </row>
    <row r="1503" spans="1:6">
      <c r="A1503" s="468" t="s">
        <v>1909</v>
      </c>
      <c r="B1503" s="468" t="s">
        <v>1910</v>
      </c>
      <c r="C1503" s="468" t="s">
        <v>863</v>
      </c>
      <c r="D1503" s="468" t="s">
        <v>875</v>
      </c>
      <c r="E1503" s="468">
        <v>190789.81</v>
      </c>
      <c r="F1503" s="468">
        <v>40774.46</v>
      </c>
    </row>
    <row r="1504" spans="1:6">
      <c r="A1504" s="468" t="s">
        <v>1909</v>
      </c>
      <c r="B1504" s="468" t="s">
        <v>1910</v>
      </c>
      <c r="C1504" s="468" t="s">
        <v>849</v>
      </c>
      <c r="D1504" s="468" t="s">
        <v>875</v>
      </c>
      <c r="E1504" s="468">
        <v>2</v>
      </c>
      <c r="F1504" s="468">
        <v>7.1000000000000005</v>
      </c>
    </row>
    <row r="1505" spans="1:6">
      <c r="A1505" s="468" t="s">
        <v>1909</v>
      </c>
      <c r="B1505" s="468" t="s">
        <v>1910</v>
      </c>
      <c r="C1505" s="468" t="s">
        <v>976</v>
      </c>
      <c r="D1505" s="468" t="s">
        <v>875</v>
      </c>
      <c r="E1505" s="468">
        <v>480</v>
      </c>
      <c r="F1505" s="468">
        <v>251.8</v>
      </c>
    </row>
    <row r="1506" spans="1:6">
      <c r="A1506" s="468" t="s">
        <v>1909</v>
      </c>
      <c r="B1506" s="468" t="s">
        <v>1910</v>
      </c>
      <c r="C1506" s="468" t="s">
        <v>824</v>
      </c>
      <c r="D1506" s="468" t="s">
        <v>875</v>
      </c>
      <c r="E1506" s="468">
        <v>11575813.530000001</v>
      </c>
      <c r="F1506" s="468">
        <v>1610936.44</v>
      </c>
    </row>
    <row r="1507" spans="1:6">
      <c r="A1507" s="468" t="s">
        <v>1909</v>
      </c>
      <c r="B1507" s="468" t="s">
        <v>1910</v>
      </c>
      <c r="C1507" s="468" t="s">
        <v>1129</v>
      </c>
      <c r="D1507" s="468" t="s">
        <v>875</v>
      </c>
      <c r="E1507" s="468">
        <v>31753.599999999999</v>
      </c>
      <c r="F1507" s="468">
        <v>9988.9699999999993</v>
      </c>
    </row>
    <row r="1508" spans="1:6">
      <c r="A1508" s="468" t="s">
        <v>1909</v>
      </c>
      <c r="B1508" s="468" t="s">
        <v>1910</v>
      </c>
      <c r="C1508" s="468" t="s">
        <v>882</v>
      </c>
      <c r="D1508" s="468" t="s">
        <v>875</v>
      </c>
      <c r="E1508" s="468">
        <v>1137.9000000000001</v>
      </c>
      <c r="F1508" s="468">
        <v>352.63</v>
      </c>
    </row>
    <row r="1509" spans="1:6">
      <c r="A1509" s="468" t="s">
        <v>1909</v>
      </c>
      <c r="B1509" s="468" t="s">
        <v>1910</v>
      </c>
      <c r="C1509" s="468" t="s">
        <v>980</v>
      </c>
      <c r="D1509" s="468" t="s">
        <v>875</v>
      </c>
      <c r="E1509" s="468">
        <v>1695.6000000000001</v>
      </c>
      <c r="F1509" s="468">
        <v>645.97</v>
      </c>
    </row>
    <row r="1510" spans="1:6">
      <c r="A1510" s="468" t="s">
        <v>1909</v>
      </c>
      <c r="B1510" s="468" t="s">
        <v>1910</v>
      </c>
      <c r="C1510" s="468" t="s">
        <v>852</v>
      </c>
      <c r="D1510" s="468" t="s">
        <v>875</v>
      </c>
      <c r="E1510" s="468">
        <v>273668.50999999995</v>
      </c>
      <c r="F1510" s="468">
        <v>80949.359999999986</v>
      </c>
    </row>
    <row r="1511" spans="1:6">
      <c r="A1511" s="468" t="s">
        <v>1909</v>
      </c>
      <c r="B1511" s="468" t="s">
        <v>1910</v>
      </c>
      <c r="C1511" s="468" t="s">
        <v>1014</v>
      </c>
      <c r="D1511" s="468" t="s">
        <v>875</v>
      </c>
      <c r="E1511" s="468">
        <v>552</v>
      </c>
      <c r="F1511" s="468">
        <v>260.18</v>
      </c>
    </row>
    <row r="1512" spans="1:6">
      <c r="A1512" s="468" t="s">
        <v>1909</v>
      </c>
      <c r="B1512" s="468" t="s">
        <v>1910</v>
      </c>
      <c r="C1512" s="468" t="s">
        <v>1911</v>
      </c>
      <c r="D1512" s="468" t="s">
        <v>875</v>
      </c>
      <c r="E1512" s="468">
        <v>8</v>
      </c>
      <c r="F1512" s="468">
        <v>1.08</v>
      </c>
    </row>
    <row r="1513" spans="1:6">
      <c r="A1513" s="468" t="s">
        <v>1909</v>
      </c>
      <c r="B1513" s="468" t="s">
        <v>1910</v>
      </c>
      <c r="C1513" s="468" t="s">
        <v>883</v>
      </c>
      <c r="D1513" s="468" t="s">
        <v>875</v>
      </c>
      <c r="E1513" s="468">
        <v>48</v>
      </c>
      <c r="F1513" s="468">
        <v>57.61</v>
      </c>
    </row>
    <row r="1514" spans="1:6">
      <c r="A1514" s="468" t="s">
        <v>1909</v>
      </c>
      <c r="B1514" s="468" t="s">
        <v>1910</v>
      </c>
      <c r="C1514" s="468" t="s">
        <v>1857</v>
      </c>
      <c r="D1514" s="468" t="s">
        <v>875</v>
      </c>
      <c r="E1514" s="468">
        <v>155149.26999999999</v>
      </c>
      <c r="F1514" s="468">
        <v>47830.97</v>
      </c>
    </row>
    <row r="1515" spans="1:6">
      <c r="A1515" s="468" t="s">
        <v>1909</v>
      </c>
      <c r="B1515" s="468" t="s">
        <v>1910</v>
      </c>
      <c r="C1515" s="468" t="s">
        <v>830</v>
      </c>
      <c r="D1515" s="468" t="s">
        <v>875</v>
      </c>
      <c r="E1515" s="468">
        <v>15150.24</v>
      </c>
      <c r="F1515" s="468">
        <v>4656.72</v>
      </c>
    </row>
    <row r="1516" spans="1:6">
      <c r="A1516" s="468" t="s">
        <v>1909</v>
      </c>
      <c r="B1516" s="468" t="s">
        <v>1910</v>
      </c>
      <c r="C1516" s="468" t="s">
        <v>1015</v>
      </c>
      <c r="D1516" s="468" t="s">
        <v>875</v>
      </c>
      <c r="E1516" s="468">
        <v>95916.900000000009</v>
      </c>
      <c r="F1516" s="468">
        <v>22385.25</v>
      </c>
    </row>
    <row r="1517" spans="1:6">
      <c r="A1517" s="468" t="s">
        <v>1909</v>
      </c>
      <c r="B1517" s="468" t="s">
        <v>1910</v>
      </c>
      <c r="C1517" s="468" t="s">
        <v>854</v>
      </c>
      <c r="D1517" s="468" t="s">
        <v>875</v>
      </c>
      <c r="E1517" s="468">
        <v>316.8</v>
      </c>
      <c r="F1517" s="468">
        <v>172.08</v>
      </c>
    </row>
    <row r="1518" spans="1:6">
      <c r="A1518" s="468" t="s">
        <v>1909</v>
      </c>
      <c r="B1518" s="468" t="s">
        <v>1910</v>
      </c>
      <c r="C1518" s="468" t="s">
        <v>1031</v>
      </c>
      <c r="D1518" s="468" t="s">
        <v>875</v>
      </c>
      <c r="E1518" s="468">
        <v>1276.44</v>
      </c>
      <c r="F1518" s="468">
        <v>326.83000000000004</v>
      </c>
    </row>
    <row r="1519" spans="1:6">
      <c r="A1519" s="468" t="s">
        <v>1909</v>
      </c>
      <c r="B1519" s="468" t="s">
        <v>1910</v>
      </c>
      <c r="C1519" s="468" t="s">
        <v>1219</v>
      </c>
      <c r="D1519" s="468" t="s">
        <v>875</v>
      </c>
      <c r="E1519" s="468">
        <v>93494.489999999991</v>
      </c>
      <c r="F1519" s="468">
        <v>24493.93</v>
      </c>
    </row>
    <row r="1520" spans="1:6">
      <c r="A1520" s="468" t="s">
        <v>1909</v>
      </c>
      <c r="B1520" s="468" t="s">
        <v>1910</v>
      </c>
      <c r="C1520" s="468" t="s">
        <v>855</v>
      </c>
      <c r="D1520" s="468" t="s">
        <v>875</v>
      </c>
      <c r="E1520" s="468">
        <v>180325.47</v>
      </c>
      <c r="F1520" s="468">
        <v>44809.549999999996</v>
      </c>
    </row>
    <row r="1521" spans="1:6">
      <c r="A1521" s="468" t="s">
        <v>1909</v>
      </c>
      <c r="B1521" s="468" t="s">
        <v>1910</v>
      </c>
      <c r="C1521" s="468" t="s">
        <v>856</v>
      </c>
      <c r="D1521" s="468" t="s">
        <v>875</v>
      </c>
      <c r="E1521" s="468">
        <v>11.8</v>
      </c>
      <c r="F1521" s="468">
        <v>16.77</v>
      </c>
    </row>
    <row r="1522" spans="1:6">
      <c r="A1522" s="468" t="s">
        <v>1909</v>
      </c>
      <c r="B1522" s="468" t="s">
        <v>1910</v>
      </c>
      <c r="C1522" s="468" t="s">
        <v>872</v>
      </c>
      <c r="D1522" s="468" t="s">
        <v>875</v>
      </c>
      <c r="E1522" s="468">
        <v>45678</v>
      </c>
      <c r="F1522" s="468">
        <v>10956.220000000001</v>
      </c>
    </row>
    <row r="1523" spans="1:6">
      <c r="A1523" s="468" t="s">
        <v>1912</v>
      </c>
      <c r="B1523" s="468" t="s">
        <v>1913</v>
      </c>
      <c r="C1523" s="468" t="s">
        <v>1049</v>
      </c>
      <c r="D1523" s="468" t="s">
        <v>875</v>
      </c>
      <c r="E1523" s="468">
        <v>1018.83</v>
      </c>
      <c r="F1523" s="468">
        <v>1322.82</v>
      </c>
    </row>
    <row r="1524" spans="1:6">
      <c r="A1524" s="468" t="s">
        <v>1912</v>
      </c>
      <c r="B1524" s="468" t="s">
        <v>1913</v>
      </c>
      <c r="C1524" s="468" t="s">
        <v>863</v>
      </c>
      <c r="D1524" s="468" t="s">
        <v>875</v>
      </c>
      <c r="E1524" s="468">
        <v>2371</v>
      </c>
      <c r="F1524" s="468">
        <v>557.37</v>
      </c>
    </row>
    <row r="1525" spans="1:6">
      <c r="A1525" s="468" t="s">
        <v>1912</v>
      </c>
      <c r="B1525" s="468" t="s">
        <v>1913</v>
      </c>
      <c r="C1525" s="468" t="s">
        <v>976</v>
      </c>
      <c r="D1525" s="468" t="s">
        <v>875</v>
      </c>
      <c r="E1525" s="468">
        <v>4968</v>
      </c>
      <c r="F1525" s="468">
        <v>2254.54</v>
      </c>
    </row>
    <row r="1526" spans="1:6">
      <c r="A1526" s="468" t="s">
        <v>1912</v>
      </c>
      <c r="B1526" s="468" t="s">
        <v>1913</v>
      </c>
      <c r="C1526" s="468" t="s">
        <v>824</v>
      </c>
      <c r="D1526" s="468" t="s">
        <v>875</v>
      </c>
      <c r="E1526" s="468">
        <v>743086.53000000014</v>
      </c>
      <c r="F1526" s="468">
        <v>311217.3</v>
      </c>
    </row>
    <row r="1527" spans="1:6">
      <c r="A1527" s="468" t="s">
        <v>1912</v>
      </c>
      <c r="B1527" s="468" t="s">
        <v>1913</v>
      </c>
      <c r="C1527" s="468" t="s">
        <v>1129</v>
      </c>
      <c r="D1527" s="468" t="s">
        <v>875</v>
      </c>
      <c r="E1527" s="468">
        <v>5406</v>
      </c>
      <c r="F1527" s="468">
        <v>1972.0900000000001</v>
      </c>
    </row>
    <row r="1528" spans="1:6">
      <c r="A1528" s="468" t="s">
        <v>1912</v>
      </c>
      <c r="B1528" s="468" t="s">
        <v>1913</v>
      </c>
      <c r="C1528" s="468" t="s">
        <v>882</v>
      </c>
      <c r="D1528" s="468" t="s">
        <v>875</v>
      </c>
      <c r="E1528" s="468">
        <v>1569.9600000000003</v>
      </c>
      <c r="F1528" s="468">
        <v>1843.71</v>
      </c>
    </row>
    <row r="1529" spans="1:6">
      <c r="A1529" s="468" t="s">
        <v>1912</v>
      </c>
      <c r="B1529" s="468" t="s">
        <v>1913</v>
      </c>
      <c r="C1529" s="468" t="s">
        <v>852</v>
      </c>
      <c r="D1529" s="468" t="s">
        <v>875</v>
      </c>
      <c r="E1529" s="468">
        <v>4338</v>
      </c>
      <c r="F1529" s="468">
        <v>1922.38</v>
      </c>
    </row>
    <row r="1530" spans="1:6">
      <c r="A1530" s="468" t="s">
        <v>1912</v>
      </c>
      <c r="B1530" s="468" t="s">
        <v>1913</v>
      </c>
      <c r="C1530" s="468" t="s">
        <v>883</v>
      </c>
      <c r="D1530" s="468" t="s">
        <v>875</v>
      </c>
      <c r="E1530" s="468">
        <v>120.96000000000001</v>
      </c>
      <c r="F1530" s="468">
        <v>69.600000000000009</v>
      </c>
    </row>
    <row r="1531" spans="1:6">
      <c r="A1531" s="468" t="s">
        <v>1912</v>
      </c>
      <c r="B1531" s="468" t="s">
        <v>1913</v>
      </c>
      <c r="C1531" s="468" t="s">
        <v>854</v>
      </c>
      <c r="D1531" s="468" t="s">
        <v>875</v>
      </c>
      <c r="E1531" s="468">
        <v>1754</v>
      </c>
      <c r="F1531" s="468">
        <v>908.72</v>
      </c>
    </row>
    <row r="1532" spans="1:6">
      <c r="A1532" s="468" t="s">
        <v>1912</v>
      </c>
      <c r="B1532" s="468" t="s">
        <v>1913</v>
      </c>
      <c r="C1532" s="468" t="s">
        <v>1031</v>
      </c>
      <c r="D1532" s="468" t="s">
        <v>875</v>
      </c>
      <c r="E1532" s="468">
        <v>2491.2000000000003</v>
      </c>
      <c r="F1532" s="468">
        <v>611.23</v>
      </c>
    </row>
    <row r="1533" spans="1:6">
      <c r="A1533" s="468" t="s">
        <v>1912</v>
      </c>
      <c r="B1533" s="468" t="s">
        <v>1913</v>
      </c>
      <c r="C1533" s="468" t="s">
        <v>1219</v>
      </c>
      <c r="D1533" s="468" t="s">
        <v>875</v>
      </c>
      <c r="E1533" s="468">
        <v>16164.719999999996</v>
      </c>
      <c r="F1533" s="468">
        <v>5856.6500000000005</v>
      </c>
    </row>
    <row r="1534" spans="1:6">
      <c r="A1534" s="468" t="s">
        <v>1914</v>
      </c>
      <c r="B1534" s="468" t="s">
        <v>1915</v>
      </c>
      <c r="C1534" s="468" t="s">
        <v>969</v>
      </c>
      <c r="D1534" s="468" t="s">
        <v>875</v>
      </c>
      <c r="E1534" s="468">
        <v>222928.16000000003</v>
      </c>
      <c r="F1534" s="468">
        <v>29214.690000000002</v>
      </c>
    </row>
    <row r="1535" spans="1:6">
      <c r="A1535" s="468" t="s">
        <v>1914</v>
      </c>
      <c r="B1535" s="468" t="s">
        <v>1915</v>
      </c>
      <c r="C1535" s="468" t="s">
        <v>863</v>
      </c>
      <c r="D1535" s="468" t="s">
        <v>875</v>
      </c>
      <c r="E1535" s="468">
        <v>12666.14</v>
      </c>
      <c r="F1535" s="468">
        <v>5636.54</v>
      </c>
    </row>
    <row r="1536" spans="1:6">
      <c r="A1536" s="468" t="s">
        <v>1914</v>
      </c>
      <c r="B1536" s="468" t="s">
        <v>1915</v>
      </c>
      <c r="C1536" s="468" t="s">
        <v>824</v>
      </c>
      <c r="D1536" s="468" t="s">
        <v>875</v>
      </c>
      <c r="E1536" s="468">
        <v>506320.9</v>
      </c>
      <c r="F1536" s="468">
        <v>87032.08</v>
      </c>
    </row>
    <row r="1537" spans="1:6">
      <c r="A1537" s="468" t="s">
        <v>1914</v>
      </c>
      <c r="B1537" s="468" t="s">
        <v>1915</v>
      </c>
      <c r="C1537" s="468" t="s">
        <v>1129</v>
      </c>
      <c r="D1537" s="468" t="s">
        <v>875</v>
      </c>
      <c r="E1537" s="468">
        <v>11</v>
      </c>
      <c r="F1537" s="468">
        <v>2.93</v>
      </c>
    </row>
    <row r="1538" spans="1:6">
      <c r="A1538" s="468" t="s">
        <v>1914</v>
      </c>
      <c r="B1538" s="468" t="s">
        <v>1915</v>
      </c>
      <c r="C1538" s="468" t="s">
        <v>854</v>
      </c>
      <c r="D1538" s="468" t="s">
        <v>875</v>
      </c>
      <c r="E1538" s="468">
        <v>2472</v>
      </c>
      <c r="F1538" s="468">
        <v>247.63</v>
      </c>
    </row>
    <row r="1539" spans="1:6">
      <c r="A1539" s="468" t="s">
        <v>1916</v>
      </c>
      <c r="B1539" s="468" t="s">
        <v>1917</v>
      </c>
      <c r="C1539" s="468" t="s">
        <v>824</v>
      </c>
      <c r="D1539" s="468" t="s">
        <v>875</v>
      </c>
      <c r="E1539" s="468">
        <v>847.24</v>
      </c>
      <c r="F1539" s="468">
        <v>370.03</v>
      </c>
    </row>
    <row r="1540" spans="1:6">
      <c r="A1540" s="468" t="s">
        <v>1916</v>
      </c>
      <c r="B1540" s="468" t="s">
        <v>1917</v>
      </c>
      <c r="C1540" s="468" t="s">
        <v>1015</v>
      </c>
      <c r="D1540" s="468" t="s">
        <v>875</v>
      </c>
      <c r="E1540" s="468">
        <v>45</v>
      </c>
      <c r="F1540" s="468">
        <v>5.47</v>
      </c>
    </row>
    <row r="1541" spans="1:6">
      <c r="A1541" s="468" t="s">
        <v>1918</v>
      </c>
      <c r="B1541" s="468" t="s">
        <v>1919</v>
      </c>
      <c r="C1541" s="468" t="s">
        <v>969</v>
      </c>
      <c r="D1541" s="468" t="s">
        <v>875</v>
      </c>
      <c r="E1541" s="468">
        <v>2516.4</v>
      </c>
      <c r="F1541" s="468">
        <v>983.95</v>
      </c>
    </row>
    <row r="1542" spans="1:6">
      <c r="A1542" s="468" t="s">
        <v>1918</v>
      </c>
      <c r="B1542" s="468" t="s">
        <v>1919</v>
      </c>
      <c r="C1542" s="468" t="s">
        <v>1013</v>
      </c>
      <c r="D1542" s="468" t="s">
        <v>875</v>
      </c>
      <c r="E1542" s="468">
        <v>970.31999999999994</v>
      </c>
      <c r="F1542" s="468">
        <v>466.89</v>
      </c>
    </row>
    <row r="1543" spans="1:6">
      <c r="A1543" s="468" t="s">
        <v>1918</v>
      </c>
      <c r="B1543" s="468" t="s">
        <v>1919</v>
      </c>
      <c r="C1543" s="468" t="s">
        <v>863</v>
      </c>
      <c r="D1543" s="468" t="s">
        <v>875</v>
      </c>
      <c r="E1543" s="468">
        <v>14741</v>
      </c>
      <c r="F1543" s="468">
        <v>7210.94</v>
      </c>
    </row>
    <row r="1544" spans="1:6">
      <c r="A1544" s="468" t="s">
        <v>1918</v>
      </c>
      <c r="B1544" s="468" t="s">
        <v>1919</v>
      </c>
      <c r="C1544" s="468" t="s">
        <v>824</v>
      </c>
      <c r="D1544" s="468" t="s">
        <v>875</v>
      </c>
      <c r="E1544" s="468">
        <v>3675.5</v>
      </c>
      <c r="F1544" s="468">
        <v>1479.4800000000002</v>
      </c>
    </row>
    <row r="1545" spans="1:6">
      <c r="A1545" s="468" t="s">
        <v>1918</v>
      </c>
      <c r="B1545" s="468" t="s">
        <v>1919</v>
      </c>
      <c r="C1545" s="468" t="s">
        <v>852</v>
      </c>
      <c r="D1545" s="468" t="s">
        <v>875</v>
      </c>
      <c r="E1545" s="468">
        <v>101734.96000000002</v>
      </c>
      <c r="F1545" s="468">
        <v>61137.23</v>
      </c>
    </row>
    <row r="1546" spans="1:6">
      <c r="A1546" s="468" t="s">
        <v>1918</v>
      </c>
      <c r="B1546" s="468" t="s">
        <v>1919</v>
      </c>
      <c r="C1546" s="468" t="s">
        <v>883</v>
      </c>
      <c r="D1546" s="468" t="s">
        <v>875</v>
      </c>
      <c r="E1546" s="468">
        <v>313.60000000000002</v>
      </c>
      <c r="F1546" s="468">
        <v>171.38</v>
      </c>
    </row>
    <row r="1547" spans="1:6">
      <c r="A1547" s="468" t="s">
        <v>1918</v>
      </c>
      <c r="B1547" s="468" t="s">
        <v>1919</v>
      </c>
      <c r="C1547" s="468" t="s">
        <v>855</v>
      </c>
      <c r="D1547" s="468" t="s">
        <v>875</v>
      </c>
      <c r="E1547" s="468">
        <v>8400</v>
      </c>
      <c r="F1547" s="468">
        <v>4498.13</v>
      </c>
    </row>
    <row r="1548" spans="1:6">
      <c r="A1548" s="468" t="s">
        <v>1918</v>
      </c>
      <c r="B1548" s="468" t="s">
        <v>1919</v>
      </c>
      <c r="C1548" s="468" t="s">
        <v>856</v>
      </c>
      <c r="D1548" s="468" t="s">
        <v>875</v>
      </c>
      <c r="E1548" s="468">
        <v>44361.51</v>
      </c>
      <c r="F1548" s="468">
        <v>28001.91</v>
      </c>
    </row>
    <row r="1549" spans="1:6">
      <c r="A1549" s="468" t="s">
        <v>1920</v>
      </c>
      <c r="B1549" s="468" t="s">
        <v>1921</v>
      </c>
      <c r="C1549" s="468" t="s">
        <v>1050</v>
      </c>
      <c r="D1549" s="468" t="s">
        <v>875</v>
      </c>
      <c r="E1549" s="468">
        <v>720</v>
      </c>
      <c r="F1549" s="468">
        <v>169.02</v>
      </c>
    </row>
    <row r="1550" spans="1:6">
      <c r="A1550" s="468" t="s">
        <v>1920</v>
      </c>
      <c r="B1550" s="468" t="s">
        <v>1921</v>
      </c>
      <c r="C1550" s="468" t="s">
        <v>969</v>
      </c>
      <c r="D1550" s="468" t="s">
        <v>875</v>
      </c>
      <c r="E1550" s="468">
        <v>1312499.6700000009</v>
      </c>
      <c r="F1550" s="468">
        <v>166377.23000000001</v>
      </c>
    </row>
    <row r="1551" spans="1:6">
      <c r="A1551" s="468" t="s">
        <v>1920</v>
      </c>
      <c r="B1551" s="468" t="s">
        <v>1921</v>
      </c>
      <c r="C1551" s="468" t="s">
        <v>1013</v>
      </c>
      <c r="D1551" s="468" t="s">
        <v>875</v>
      </c>
      <c r="E1551" s="468">
        <v>373.92</v>
      </c>
      <c r="F1551" s="468">
        <v>156.36000000000001</v>
      </c>
    </row>
    <row r="1552" spans="1:6">
      <c r="A1552" s="468" t="s">
        <v>1920</v>
      </c>
      <c r="B1552" s="468" t="s">
        <v>1921</v>
      </c>
      <c r="C1552" s="468" t="s">
        <v>863</v>
      </c>
      <c r="D1552" s="468" t="s">
        <v>875</v>
      </c>
      <c r="E1552" s="468">
        <v>17412.68</v>
      </c>
      <c r="F1552" s="468">
        <v>7163.7</v>
      </c>
    </row>
    <row r="1553" spans="1:6">
      <c r="A1553" s="468" t="s">
        <v>1920</v>
      </c>
      <c r="B1553" s="468" t="s">
        <v>1921</v>
      </c>
      <c r="C1553" s="468" t="s">
        <v>824</v>
      </c>
      <c r="D1553" s="468" t="s">
        <v>875</v>
      </c>
      <c r="E1553" s="468">
        <v>1232980.4200000002</v>
      </c>
      <c r="F1553" s="468">
        <v>312872.63</v>
      </c>
    </row>
    <row r="1554" spans="1:6">
      <c r="A1554" s="468" t="s">
        <v>1920</v>
      </c>
      <c r="B1554" s="468" t="s">
        <v>1921</v>
      </c>
      <c r="C1554" s="468" t="s">
        <v>1391</v>
      </c>
      <c r="D1554" s="468" t="s">
        <v>875</v>
      </c>
      <c r="E1554" s="468">
        <v>75</v>
      </c>
      <c r="F1554" s="468">
        <v>139.13</v>
      </c>
    </row>
    <row r="1555" spans="1:6">
      <c r="A1555" s="468" t="s">
        <v>1920</v>
      </c>
      <c r="B1555" s="468" t="s">
        <v>1921</v>
      </c>
      <c r="C1555" s="468" t="s">
        <v>980</v>
      </c>
      <c r="D1555" s="468" t="s">
        <v>875</v>
      </c>
      <c r="E1555" s="468">
        <v>11097.779999999999</v>
      </c>
      <c r="F1555" s="468">
        <v>4607.8</v>
      </c>
    </row>
    <row r="1556" spans="1:6">
      <c r="A1556" s="468" t="s">
        <v>1920</v>
      </c>
      <c r="B1556" s="468" t="s">
        <v>1921</v>
      </c>
      <c r="C1556" s="468" t="s">
        <v>852</v>
      </c>
      <c r="D1556" s="468" t="s">
        <v>875</v>
      </c>
      <c r="E1556" s="468">
        <v>1636.2400000000002</v>
      </c>
      <c r="F1556" s="468">
        <v>799.28000000000009</v>
      </c>
    </row>
    <row r="1557" spans="1:6">
      <c r="A1557" s="468" t="s">
        <v>1920</v>
      </c>
      <c r="B1557" s="468" t="s">
        <v>1921</v>
      </c>
      <c r="C1557" s="468" t="s">
        <v>1014</v>
      </c>
      <c r="D1557" s="468" t="s">
        <v>875</v>
      </c>
      <c r="E1557" s="468">
        <v>6648.4800000000005</v>
      </c>
      <c r="F1557" s="468">
        <v>2420.4100000000003</v>
      </c>
    </row>
    <row r="1558" spans="1:6">
      <c r="A1558" s="468" t="s">
        <v>1920</v>
      </c>
      <c r="B1558" s="468" t="s">
        <v>1921</v>
      </c>
      <c r="C1558" s="468" t="s">
        <v>933</v>
      </c>
      <c r="D1558" s="468" t="s">
        <v>875</v>
      </c>
      <c r="E1558" s="468">
        <v>1200</v>
      </c>
      <c r="F1558" s="468">
        <v>1020.36</v>
      </c>
    </row>
    <row r="1559" spans="1:6">
      <c r="A1559" s="468" t="s">
        <v>1920</v>
      </c>
      <c r="B1559" s="468" t="s">
        <v>1921</v>
      </c>
      <c r="C1559" s="468" t="s">
        <v>1857</v>
      </c>
      <c r="D1559" s="468" t="s">
        <v>875</v>
      </c>
      <c r="E1559" s="468">
        <v>22566</v>
      </c>
      <c r="F1559" s="468">
        <v>4347.9800000000005</v>
      </c>
    </row>
    <row r="1560" spans="1:6">
      <c r="A1560" s="468" t="s">
        <v>1920</v>
      </c>
      <c r="B1560" s="468" t="s">
        <v>1921</v>
      </c>
      <c r="C1560" s="468" t="s">
        <v>866</v>
      </c>
      <c r="D1560" s="468" t="s">
        <v>875</v>
      </c>
      <c r="E1560" s="468">
        <v>2</v>
      </c>
      <c r="F1560" s="468">
        <v>2.09</v>
      </c>
    </row>
    <row r="1561" spans="1:6">
      <c r="A1561" s="468" t="s">
        <v>1920</v>
      </c>
      <c r="B1561" s="468" t="s">
        <v>1921</v>
      </c>
      <c r="C1561" s="468" t="s">
        <v>963</v>
      </c>
      <c r="D1561" s="468" t="s">
        <v>875</v>
      </c>
      <c r="E1561" s="468">
        <v>86.4</v>
      </c>
      <c r="F1561" s="468">
        <v>8.91</v>
      </c>
    </row>
    <row r="1562" spans="1:6">
      <c r="A1562" s="468" t="s">
        <v>1920</v>
      </c>
      <c r="B1562" s="468" t="s">
        <v>1921</v>
      </c>
      <c r="C1562" s="468" t="s">
        <v>1015</v>
      </c>
      <c r="D1562" s="468" t="s">
        <v>875</v>
      </c>
      <c r="E1562" s="468">
        <v>1320.12</v>
      </c>
      <c r="F1562" s="468">
        <v>376.44000000000005</v>
      </c>
    </row>
    <row r="1563" spans="1:6">
      <c r="A1563" s="468" t="s">
        <v>1920</v>
      </c>
      <c r="B1563" s="468" t="s">
        <v>1921</v>
      </c>
      <c r="C1563" s="468" t="s">
        <v>854</v>
      </c>
      <c r="D1563" s="468" t="s">
        <v>875</v>
      </c>
      <c r="E1563" s="468">
        <v>26146.999999999996</v>
      </c>
      <c r="F1563" s="468">
        <v>9309.2500000000018</v>
      </c>
    </row>
    <row r="1564" spans="1:6">
      <c r="A1564" s="468" t="s">
        <v>1920</v>
      </c>
      <c r="B1564" s="468" t="s">
        <v>1921</v>
      </c>
      <c r="C1564" s="468" t="s">
        <v>1031</v>
      </c>
      <c r="D1564" s="468" t="s">
        <v>875</v>
      </c>
      <c r="E1564" s="468">
        <v>12923.080000000002</v>
      </c>
      <c r="F1564" s="468">
        <v>1956.24</v>
      </c>
    </row>
    <row r="1565" spans="1:6">
      <c r="A1565" s="468" t="s">
        <v>1920</v>
      </c>
      <c r="B1565" s="468" t="s">
        <v>1921</v>
      </c>
      <c r="C1565" s="468" t="s">
        <v>1219</v>
      </c>
      <c r="D1565" s="468" t="s">
        <v>875</v>
      </c>
      <c r="E1565" s="468">
        <v>367.2</v>
      </c>
      <c r="F1565" s="468">
        <v>90.210000000000008</v>
      </c>
    </row>
    <row r="1566" spans="1:6">
      <c r="A1566" s="468" t="s">
        <v>1920</v>
      </c>
      <c r="B1566" s="468" t="s">
        <v>1921</v>
      </c>
      <c r="C1566" s="468" t="s">
        <v>855</v>
      </c>
      <c r="D1566" s="468" t="s">
        <v>875</v>
      </c>
      <c r="E1566" s="468">
        <v>92</v>
      </c>
      <c r="F1566" s="468">
        <v>17.419999999999998</v>
      </c>
    </row>
    <row r="1567" spans="1:6">
      <c r="A1567" s="468" t="s">
        <v>1920</v>
      </c>
      <c r="B1567" s="468" t="s">
        <v>1921</v>
      </c>
      <c r="C1567" s="468" t="s">
        <v>856</v>
      </c>
      <c r="D1567" s="468" t="s">
        <v>875</v>
      </c>
      <c r="E1567" s="468">
        <v>4048.8</v>
      </c>
      <c r="F1567" s="468">
        <v>542.70000000000005</v>
      </c>
    </row>
    <row r="1568" spans="1:6">
      <c r="A1568" s="468" t="s">
        <v>1920</v>
      </c>
      <c r="B1568" s="468" t="s">
        <v>1921</v>
      </c>
      <c r="C1568" s="468" t="s">
        <v>872</v>
      </c>
      <c r="D1568" s="468" t="s">
        <v>875</v>
      </c>
      <c r="E1568" s="468">
        <v>27049.440000000002</v>
      </c>
      <c r="F1568" s="468">
        <v>9537.4900000000016</v>
      </c>
    </row>
    <row r="1569" spans="1:6">
      <c r="A1569" s="468" t="s">
        <v>1922</v>
      </c>
      <c r="B1569" s="468" t="s">
        <v>1923</v>
      </c>
      <c r="C1569" s="468" t="s">
        <v>863</v>
      </c>
      <c r="D1569" s="468" t="s">
        <v>875</v>
      </c>
      <c r="E1569" s="468">
        <v>82</v>
      </c>
      <c r="F1569" s="468">
        <v>8.9600000000000009</v>
      </c>
    </row>
    <row r="1570" spans="1:6">
      <c r="A1570" s="468" t="s">
        <v>1922</v>
      </c>
      <c r="B1570" s="468" t="s">
        <v>1923</v>
      </c>
      <c r="C1570" s="468" t="s">
        <v>824</v>
      </c>
      <c r="D1570" s="468" t="s">
        <v>875</v>
      </c>
      <c r="E1570" s="468">
        <v>2322</v>
      </c>
      <c r="F1570" s="468">
        <v>260</v>
      </c>
    </row>
    <row r="1571" spans="1:6">
      <c r="A1571" s="468" t="s">
        <v>1922</v>
      </c>
      <c r="B1571" s="468" t="s">
        <v>1923</v>
      </c>
      <c r="C1571" s="468" t="s">
        <v>1015</v>
      </c>
      <c r="D1571" s="468" t="s">
        <v>875</v>
      </c>
      <c r="E1571" s="468">
        <v>2248.08</v>
      </c>
      <c r="F1571" s="468">
        <v>654.16999999999996</v>
      </c>
    </row>
    <row r="1572" spans="1:6">
      <c r="A1572" s="468" t="s">
        <v>1924</v>
      </c>
      <c r="B1572" s="468" t="s">
        <v>1925</v>
      </c>
      <c r="C1572" s="468" t="s">
        <v>863</v>
      </c>
      <c r="D1572" s="468" t="s">
        <v>875</v>
      </c>
      <c r="E1572" s="468">
        <v>520.88</v>
      </c>
      <c r="F1572" s="468">
        <v>35.339999999999996</v>
      </c>
    </row>
    <row r="1573" spans="1:6">
      <c r="A1573" s="468" t="s">
        <v>1924</v>
      </c>
      <c r="B1573" s="468" t="s">
        <v>1925</v>
      </c>
      <c r="C1573" s="468" t="s">
        <v>824</v>
      </c>
      <c r="D1573" s="468" t="s">
        <v>875</v>
      </c>
      <c r="E1573" s="468">
        <v>160714.38</v>
      </c>
      <c r="F1573" s="468">
        <v>17784.370000000003</v>
      </c>
    </row>
    <row r="1574" spans="1:6">
      <c r="A1574" s="468" t="s">
        <v>1924</v>
      </c>
      <c r="B1574" s="468" t="s">
        <v>1925</v>
      </c>
      <c r="C1574" s="468" t="s">
        <v>963</v>
      </c>
      <c r="D1574" s="468" t="s">
        <v>875</v>
      </c>
      <c r="E1574" s="468">
        <v>75</v>
      </c>
      <c r="F1574" s="468">
        <v>2.33</v>
      </c>
    </row>
    <row r="1575" spans="1:6">
      <c r="A1575" s="468" t="s">
        <v>1924</v>
      </c>
      <c r="B1575" s="468" t="s">
        <v>1925</v>
      </c>
      <c r="C1575" s="468" t="s">
        <v>1015</v>
      </c>
      <c r="D1575" s="468" t="s">
        <v>875</v>
      </c>
      <c r="E1575" s="468">
        <v>2690.7</v>
      </c>
      <c r="F1575" s="468">
        <v>820.74</v>
      </c>
    </row>
    <row r="1576" spans="1:6">
      <c r="A1576" s="468" t="s">
        <v>1924</v>
      </c>
      <c r="B1576" s="468" t="s">
        <v>1925</v>
      </c>
      <c r="C1576" s="468" t="s">
        <v>854</v>
      </c>
      <c r="D1576" s="468" t="s">
        <v>875</v>
      </c>
      <c r="E1576" s="468">
        <v>200</v>
      </c>
      <c r="F1576" s="468">
        <v>28.17</v>
      </c>
    </row>
    <row r="1577" spans="1:6">
      <c r="A1577" s="468" t="s">
        <v>1924</v>
      </c>
      <c r="B1577" s="468" t="s">
        <v>1925</v>
      </c>
      <c r="C1577" s="468" t="s">
        <v>856</v>
      </c>
      <c r="D1577" s="468" t="s">
        <v>875</v>
      </c>
      <c r="E1577" s="468">
        <v>588</v>
      </c>
      <c r="F1577" s="468">
        <v>147.56</v>
      </c>
    </row>
    <row r="1578" spans="1:6">
      <c r="A1578" s="468" t="s">
        <v>1926</v>
      </c>
      <c r="B1578" s="468" t="s">
        <v>1927</v>
      </c>
      <c r="C1578" s="468" t="s">
        <v>824</v>
      </c>
      <c r="D1578" s="468" t="s">
        <v>875</v>
      </c>
      <c r="E1578" s="468">
        <v>12675</v>
      </c>
      <c r="F1578" s="468">
        <v>1073.46</v>
      </c>
    </row>
    <row r="1579" spans="1:6">
      <c r="A1579" s="468" t="s">
        <v>1926</v>
      </c>
      <c r="B1579" s="468" t="s">
        <v>1927</v>
      </c>
      <c r="C1579" s="468" t="s">
        <v>882</v>
      </c>
      <c r="D1579" s="468" t="s">
        <v>875</v>
      </c>
      <c r="E1579" s="468">
        <v>33093.699999999997</v>
      </c>
      <c r="F1579" s="468">
        <v>3507.33</v>
      </c>
    </row>
    <row r="1580" spans="1:6">
      <c r="A1580" s="468" t="s">
        <v>1926</v>
      </c>
      <c r="B1580" s="468" t="s">
        <v>1927</v>
      </c>
      <c r="C1580" s="468" t="s">
        <v>883</v>
      </c>
      <c r="D1580" s="468" t="s">
        <v>875</v>
      </c>
      <c r="E1580" s="468">
        <v>4551</v>
      </c>
      <c r="F1580" s="468">
        <v>941.23</v>
      </c>
    </row>
    <row r="1581" spans="1:6">
      <c r="A1581" s="468" t="s">
        <v>1928</v>
      </c>
      <c r="B1581" s="468" t="s">
        <v>1929</v>
      </c>
      <c r="C1581" s="468" t="s">
        <v>863</v>
      </c>
      <c r="D1581" s="468" t="s">
        <v>875</v>
      </c>
      <c r="E1581" s="468">
        <v>141661.47</v>
      </c>
      <c r="F1581" s="468">
        <v>13783.36</v>
      </c>
    </row>
    <row r="1582" spans="1:6">
      <c r="A1582" s="468" t="s">
        <v>1928</v>
      </c>
      <c r="B1582" s="468" t="s">
        <v>1929</v>
      </c>
      <c r="C1582" s="468" t="s">
        <v>824</v>
      </c>
      <c r="D1582" s="468" t="s">
        <v>875</v>
      </c>
      <c r="E1582" s="468">
        <v>340293.4</v>
      </c>
      <c r="F1582" s="468">
        <v>33011.75</v>
      </c>
    </row>
    <row r="1583" spans="1:6">
      <c r="A1583" s="468" t="s">
        <v>1928</v>
      </c>
      <c r="B1583" s="468" t="s">
        <v>1929</v>
      </c>
      <c r="C1583" s="468" t="s">
        <v>882</v>
      </c>
      <c r="D1583" s="468" t="s">
        <v>875</v>
      </c>
      <c r="E1583" s="468">
        <v>18406</v>
      </c>
      <c r="F1583" s="468">
        <v>2057.59</v>
      </c>
    </row>
    <row r="1584" spans="1:6">
      <c r="A1584" s="468" t="s">
        <v>1928</v>
      </c>
      <c r="B1584" s="468" t="s">
        <v>1929</v>
      </c>
      <c r="C1584" s="468" t="s">
        <v>852</v>
      </c>
      <c r="D1584" s="468" t="s">
        <v>875</v>
      </c>
      <c r="E1584" s="468">
        <v>1.2</v>
      </c>
      <c r="F1584" s="468">
        <v>2.83</v>
      </c>
    </row>
    <row r="1585" spans="1:6">
      <c r="A1585" s="468" t="s">
        <v>1928</v>
      </c>
      <c r="B1585" s="468" t="s">
        <v>1929</v>
      </c>
      <c r="C1585" s="468" t="s">
        <v>1219</v>
      </c>
      <c r="D1585" s="468" t="s">
        <v>875</v>
      </c>
      <c r="E1585" s="468">
        <v>2860.8</v>
      </c>
      <c r="F1585" s="468">
        <v>439.88</v>
      </c>
    </row>
    <row r="1586" spans="1:6">
      <c r="A1586" s="468" t="s">
        <v>1930</v>
      </c>
      <c r="B1586" s="468" t="s">
        <v>1931</v>
      </c>
      <c r="C1586" s="468" t="s">
        <v>863</v>
      </c>
      <c r="D1586" s="468" t="s">
        <v>875</v>
      </c>
      <c r="E1586" s="468">
        <v>384220.8</v>
      </c>
      <c r="F1586" s="468">
        <v>47381.06</v>
      </c>
    </row>
    <row r="1587" spans="1:6">
      <c r="A1587" s="468" t="s">
        <v>1930</v>
      </c>
      <c r="B1587" s="468" t="s">
        <v>1931</v>
      </c>
      <c r="C1587" s="468" t="s">
        <v>824</v>
      </c>
      <c r="D1587" s="468" t="s">
        <v>875</v>
      </c>
      <c r="E1587" s="468">
        <v>5760</v>
      </c>
      <c r="F1587" s="468">
        <v>1033.5899999999999</v>
      </c>
    </row>
    <row r="1588" spans="1:6">
      <c r="A1588" s="468" t="s">
        <v>1932</v>
      </c>
      <c r="B1588" s="468" t="s">
        <v>1933</v>
      </c>
      <c r="C1588" s="468" t="s">
        <v>863</v>
      </c>
      <c r="D1588" s="468" t="s">
        <v>875</v>
      </c>
      <c r="E1588" s="468">
        <v>15522</v>
      </c>
      <c r="F1588" s="468">
        <v>2621.92</v>
      </c>
    </row>
    <row r="1589" spans="1:6">
      <c r="A1589" s="468" t="s">
        <v>1932</v>
      </c>
      <c r="B1589" s="468" t="s">
        <v>1933</v>
      </c>
      <c r="C1589" s="468" t="s">
        <v>883</v>
      </c>
      <c r="D1589" s="468" t="s">
        <v>875</v>
      </c>
      <c r="E1589" s="468">
        <v>186.4</v>
      </c>
      <c r="F1589" s="468">
        <v>134.69</v>
      </c>
    </row>
    <row r="1590" spans="1:6">
      <c r="A1590" s="468" t="s">
        <v>1934</v>
      </c>
      <c r="B1590" s="468" t="s">
        <v>1935</v>
      </c>
      <c r="C1590" s="468" t="s">
        <v>1049</v>
      </c>
      <c r="D1590" s="468" t="s">
        <v>875</v>
      </c>
      <c r="E1590" s="468">
        <v>3000</v>
      </c>
      <c r="F1590" s="468">
        <v>550.54</v>
      </c>
    </row>
    <row r="1591" spans="1:6">
      <c r="A1591" s="468" t="s">
        <v>1934</v>
      </c>
      <c r="B1591" s="468" t="s">
        <v>1935</v>
      </c>
      <c r="C1591" s="468" t="s">
        <v>863</v>
      </c>
      <c r="D1591" s="468" t="s">
        <v>875</v>
      </c>
      <c r="E1591" s="468">
        <v>160</v>
      </c>
      <c r="F1591" s="468">
        <v>10.66</v>
      </c>
    </row>
    <row r="1592" spans="1:6">
      <c r="A1592" s="468" t="s">
        <v>1934</v>
      </c>
      <c r="B1592" s="468" t="s">
        <v>1935</v>
      </c>
      <c r="C1592" s="468" t="s">
        <v>824</v>
      </c>
      <c r="D1592" s="468" t="s">
        <v>875</v>
      </c>
      <c r="E1592" s="468">
        <v>344200.98999999987</v>
      </c>
      <c r="F1592" s="468">
        <v>49833.18</v>
      </c>
    </row>
    <row r="1593" spans="1:6">
      <c r="A1593" s="468" t="s">
        <v>1934</v>
      </c>
      <c r="B1593" s="468" t="s">
        <v>1935</v>
      </c>
      <c r="C1593" s="468" t="s">
        <v>1014</v>
      </c>
      <c r="D1593" s="468" t="s">
        <v>875</v>
      </c>
      <c r="E1593" s="468">
        <v>53100</v>
      </c>
      <c r="F1593" s="468">
        <v>6477.45</v>
      </c>
    </row>
    <row r="1594" spans="1:6">
      <c r="A1594" s="468" t="s">
        <v>1934</v>
      </c>
      <c r="B1594" s="468" t="s">
        <v>1935</v>
      </c>
      <c r="C1594" s="468" t="s">
        <v>883</v>
      </c>
      <c r="D1594" s="468" t="s">
        <v>875</v>
      </c>
      <c r="E1594" s="468">
        <v>9630</v>
      </c>
      <c r="F1594" s="468">
        <v>1824.93</v>
      </c>
    </row>
    <row r="1595" spans="1:6">
      <c r="A1595" s="468" t="s">
        <v>1934</v>
      </c>
      <c r="B1595" s="468" t="s">
        <v>1935</v>
      </c>
      <c r="C1595" s="468" t="s">
        <v>963</v>
      </c>
      <c r="D1595" s="468" t="s">
        <v>875</v>
      </c>
      <c r="E1595" s="468">
        <v>2</v>
      </c>
      <c r="F1595" s="468">
        <v>1.43</v>
      </c>
    </row>
    <row r="1596" spans="1:6">
      <c r="A1596" s="468" t="s">
        <v>1936</v>
      </c>
      <c r="B1596" s="468" t="s">
        <v>1937</v>
      </c>
      <c r="C1596" s="468" t="s">
        <v>863</v>
      </c>
      <c r="D1596" s="468" t="s">
        <v>875</v>
      </c>
      <c r="E1596" s="468">
        <v>972</v>
      </c>
      <c r="F1596" s="468">
        <v>129.17000000000002</v>
      </c>
    </row>
    <row r="1597" spans="1:6">
      <c r="A1597" s="468" t="s">
        <v>1936</v>
      </c>
      <c r="B1597" s="468" t="s">
        <v>1937</v>
      </c>
      <c r="C1597" s="468" t="s">
        <v>824</v>
      </c>
      <c r="D1597" s="468" t="s">
        <v>875</v>
      </c>
      <c r="E1597" s="468">
        <v>15558.199999999999</v>
      </c>
      <c r="F1597" s="468">
        <v>3672.2400000000002</v>
      </c>
    </row>
    <row r="1598" spans="1:6">
      <c r="A1598" s="468" t="s">
        <v>1936</v>
      </c>
      <c r="B1598" s="468" t="s">
        <v>1937</v>
      </c>
      <c r="C1598" s="468" t="s">
        <v>1015</v>
      </c>
      <c r="D1598" s="468" t="s">
        <v>875</v>
      </c>
      <c r="E1598" s="468">
        <v>2016</v>
      </c>
      <c r="F1598" s="468">
        <v>696.61</v>
      </c>
    </row>
    <row r="1599" spans="1:6">
      <c r="A1599" s="468" t="s">
        <v>1936</v>
      </c>
      <c r="B1599" s="468" t="s">
        <v>1937</v>
      </c>
      <c r="C1599" s="468" t="s">
        <v>854</v>
      </c>
      <c r="D1599" s="468" t="s">
        <v>875</v>
      </c>
      <c r="E1599" s="468">
        <v>4940.2</v>
      </c>
      <c r="F1599" s="468">
        <v>1155.3499999999999</v>
      </c>
    </row>
    <row r="1600" spans="1:6">
      <c r="A1600" s="468" t="s">
        <v>1936</v>
      </c>
      <c r="B1600" s="468" t="s">
        <v>1937</v>
      </c>
      <c r="C1600" s="468" t="s">
        <v>856</v>
      </c>
      <c r="D1600" s="468" t="s">
        <v>875</v>
      </c>
      <c r="E1600" s="468">
        <v>2169</v>
      </c>
      <c r="F1600" s="468">
        <v>255.57</v>
      </c>
    </row>
    <row r="1601" spans="1:6">
      <c r="A1601" s="468" t="s">
        <v>1938</v>
      </c>
      <c r="B1601" s="468" t="s">
        <v>1939</v>
      </c>
      <c r="C1601" s="468" t="s">
        <v>824</v>
      </c>
      <c r="D1601" s="468" t="s">
        <v>875</v>
      </c>
      <c r="E1601" s="468">
        <v>2500</v>
      </c>
      <c r="F1601" s="468">
        <v>241.07</v>
      </c>
    </row>
    <row r="1602" spans="1:6">
      <c r="A1602" s="468" t="s">
        <v>1940</v>
      </c>
      <c r="B1602" s="468" t="s">
        <v>1941</v>
      </c>
      <c r="C1602" s="468" t="s">
        <v>848</v>
      </c>
      <c r="D1602" s="468" t="s">
        <v>875</v>
      </c>
      <c r="E1602" s="468">
        <v>19</v>
      </c>
      <c r="F1602" s="468">
        <v>36.21</v>
      </c>
    </row>
    <row r="1603" spans="1:6">
      <c r="A1603" s="468" t="s">
        <v>1940</v>
      </c>
      <c r="B1603" s="468" t="s">
        <v>1941</v>
      </c>
      <c r="C1603" s="468" t="s">
        <v>824</v>
      </c>
      <c r="D1603" s="468" t="s">
        <v>875</v>
      </c>
      <c r="E1603" s="468">
        <v>247174.95</v>
      </c>
      <c r="F1603" s="468">
        <v>34592.03</v>
      </c>
    </row>
    <row r="1604" spans="1:6">
      <c r="A1604" s="468" t="s">
        <v>1942</v>
      </c>
      <c r="B1604" s="468" t="s">
        <v>1943</v>
      </c>
      <c r="C1604" s="468" t="s">
        <v>969</v>
      </c>
      <c r="D1604" s="468" t="s">
        <v>875</v>
      </c>
      <c r="E1604" s="468">
        <v>584972</v>
      </c>
      <c r="F1604" s="468">
        <v>64830.37</v>
      </c>
    </row>
    <row r="1605" spans="1:6">
      <c r="A1605" s="468" t="s">
        <v>1942</v>
      </c>
      <c r="B1605" s="468" t="s">
        <v>1943</v>
      </c>
      <c r="C1605" s="468" t="s">
        <v>863</v>
      </c>
      <c r="D1605" s="468" t="s">
        <v>875</v>
      </c>
      <c r="E1605" s="468">
        <v>3200</v>
      </c>
      <c r="F1605" s="468">
        <v>213.9</v>
      </c>
    </row>
    <row r="1606" spans="1:6">
      <c r="A1606" s="468" t="s">
        <v>1942</v>
      </c>
      <c r="B1606" s="468" t="s">
        <v>1943</v>
      </c>
      <c r="C1606" s="468" t="s">
        <v>824</v>
      </c>
      <c r="D1606" s="468" t="s">
        <v>875</v>
      </c>
      <c r="E1606" s="468">
        <v>45348</v>
      </c>
      <c r="F1606" s="468">
        <v>2647.13</v>
      </c>
    </row>
    <row r="1607" spans="1:6">
      <c r="A1607" s="468" t="s">
        <v>1944</v>
      </c>
      <c r="B1607" s="468" t="s">
        <v>1945</v>
      </c>
      <c r="C1607" s="468" t="s">
        <v>863</v>
      </c>
      <c r="D1607" s="468" t="s">
        <v>875</v>
      </c>
      <c r="E1607" s="468">
        <v>4800</v>
      </c>
      <c r="F1607" s="468">
        <v>389.26</v>
      </c>
    </row>
    <row r="1608" spans="1:6">
      <c r="A1608" s="468" t="s">
        <v>1944</v>
      </c>
      <c r="B1608" s="468" t="s">
        <v>1945</v>
      </c>
      <c r="C1608" s="468" t="s">
        <v>824</v>
      </c>
      <c r="D1608" s="468" t="s">
        <v>875</v>
      </c>
      <c r="E1608" s="468">
        <v>64796.639999999999</v>
      </c>
      <c r="F1608" s="468">
        <v>5721.11</v>
      </c>
    </row>
    <row r="1609" spans="1:6">
      <c r="A1609" s="468" t="s">
        <v>1946</v>
      </c>
      <c r="B1609" s="468" t="s">
        <v>1947</v>
      </c>
      <c r="C1609" s="468" t="s">
        <v>863</v>
      </c>
      <c r="D1609" s="468" t="s">
        <v>875</v>
      </c>
      <c r="E1609" s="468">
        <v>4224</v>
      </c>
      <c r="F1609" s="468">
        <v>483.55</v>
      </c>
    </row>
    <row r="1610" spans="1:6">
      <c r="A1610" s="468" t="s">
        <v>1946</v>
      </c>
      <c r="B1610" s="468" t="s">
        <v>1947</v>
      </c>
      <c r="C1610" s="468" t="s">
        <v>1219</v>
      </c>
      <c r="D1610" s="468" t="s">
        <v>875</v>
      </c>
      <c r="E1610" s="468">
        <v>14012.16</v>
      </c>
      <c r="F1610" s="468">
        <v>977.33</v>
      </c>
    </row>
    <row r="1611" spans="1:6">
      <c r="A1611" s="468" t="s">
        <v>1946</v>
      </c>
      <c r="B1611" s="468" t="s">
        <v>1947</v>
      </c>
      <c r="C1611" s="468" t="s">
        <v>855</v>
      </c>
      <c r="D1611" s="468" t="s">
        <v>875</v>
      </c>
      <c r="E1611" s="468">
        <v>2888</v>
      </c>
      <c r="F1611" s="468">
        <v>185.08</v>
      </c>
    </row>
    <row r="1612" spans="1:6">
      <c r="A1612" s="468" t="s">
        <v>1948</v>
      </c>
      <c r="B1612" s="468" t="s">
        <v>1949</v>
      </c>
      <c r="C1612" s="468" t="s">
        <v>863</v>
      </c>
      <c r="D1612" s="468" t="s">
        <v>875</v>
      </c>
      <c r="E1612" s="468">
        <v>25000</v>
      </c>
      <c r="F1612" s="468">
        <v>624.57000000000005</v>
      </c>
    </row>
    <row r="1613" spans="1:6">
      <c r="A1613" s="468" t="s">
        <v>1948</v>
      </c>
      <c r="B1613" s="468" t="s">
        <v>1949</v>
      </c>
      <c r="C1613" s="468" t="s">
        <v>883</v>
      </c>
      <c r="D1613" s="468" t="s">
        <v>875</v>
      </c>
      <c r="E1613" s="468">
        <v>607.6</v>
      </c>
      <c r="F1613" s="468">
        <v>310.31</v>
      </c>
    </row>
    <row r="1614" spans="1:6">
      <c r="A1614" s="468" t="s">
        <v>1950</v>
      </c>
      <c r="B1614" s="468" t="s">
        <v>1951</v>
      </c>
      <c r="C1614" s="468" t="s">
        <v>824</v>
      </c>
      <c r="D1614" s="468" t="s">
        <v>875</v>
      </c>
      <c r="E1614" s="468">
        <v>748.07999999999993</v>
      </c>
      <c r="F1614" s="468">
        <v>272.57</v>
      </c>
    </row>
    <row r="1615" spans="1:6">
      <c r="A1615" s="468" t="s">
        <v>1950</v>
      </c>
      <c r="B1615" s="468" t="s">
        <v>1951</v>
      </c>
      <c r="C1615" s="468" t="s">
        <v>883</v>
      </c>
      <c r="D1615" s="468" t="s">
        <v>875</v>
      </c>
      <c r="E1615" s="468">
        <v>288</v>
      </c>
      <c r="F1615" s="468">
        <v>205.15</v>
      </c>
    </row>
    <row r="1616" spans="1:6">
      <c r="A1616" s="468" t="s">
        <v>1950</v>
      </c>
      <c r="B1616" s="468" t="s">
        <v>1951</v>
      </c>
      <c r="C1616" s="468" t="s">
        <v>1015</v>
      </c>
      <c r="D1616" s="468" t="s">
        <v>875</v>
      </c>
      <c r="E1616" s="468">
        <v>7793.4000000000005</v>
      </c>
      <c r="F1616" s="468">
        <v>2366.02</v>
      </c>
    </row>
    <row r="1617" spans="1:6">
      <c r="A1617" s="468" t="s">
        <v>1952</v>
      </c>
      <c r="B1617" s="468" t="s">
        <v>1953</v>
      </c>
      <c r="C1617" s="468" t="s">
        <v>863</v>
      </c>
      <c r="D1617" s="468" t="s">
        <v>875</v>
      </c>
      <c r="E1617" s="468">
        <v>153958</v>
      </c>
      <c r="F1617" s="468">
        <v>14316.710000000001</v>
      </c>
    </row>
    <row r="1618" spans="1:6">
      <c r="A1618" s="468" t="s">
        <v>1952</v>
      </c>
      <c r="B1618" s="468" t="s">
        <v>1953</v>
      </c>
      <c r="C1618" s="468" t="s">
        <v>824</v>
      </c>
      <c r="D1618" s="468" t="s">
        <v>875</v>
      </c>
      <c r="E1618" s="468">
        <v>19876.099999999999</v>
      </c>
      <c r="F1618" s="468">
        <v>2185.7200000000003</v>
      </c>
    </row>
    <row r="1619" spans="1:6">
      <c r="A1619" s="468" t="s">
        <v>1952</v>
      </c>
      <c r="B1619" s="468" t="s">
        <v>1953</v>
      </c>
      <c r="C1619" s="468" t="s">
        <v>854</v>
      </c>
      <c r="D1619" s="468" t="s">
        <v>875</v>
      </c>
      <c r="E1619" s="468">
        <v>107172</v>
      </c>
      <c r="F1619" s="468">
        <v>8042.63</v>
      </c>
    </row>
    <row r="1620" spans="1:6">
      <c r="A1620" s="468" t="s">
        <v>1954</v>
      </c>
      <c r="B1620" s="468" t="s">
        <v>1955</v>
      </c>
      <c r="C1620" s="468" t="s">
        <v>863</v>
      </c>
      <c r="D1620" s="468" t="s">
        <v>875</v>
      </c>
      <c r="E1620" s="468">
        <v>1296</v>
      </c>
      <c r="F1620" s="468">
        <v>134.56</v>
      </c>
    </row>
    <row r="1621" spans="1:6">
      <c r="A1621" s="468" t="s">
        <v>1954</v>
      </c>
      <c r="B1621" s="468" t="s">
        <v>1955</v>
      </c>
      <c r="C1621" s="468" t="s">
        <v>854</v>
      </c>
      <c r="D1621" s="468" t="s">
        <v>875</v>
      </c>
      <c r="E1621" s="468">
        <v>2847.6000000000004</v>
      </c>
      <c r="F1621" s="468">
        <v>139.06</v>
      </c>
    </row>
    <row r="1622" spans="1:6">
      <c r="A1622" s="468" t="s">
        <v>1956</v>
      </c>
      <c r="B1622" s="468" t="s">
        <v>1957</v>
      </c>
      <c r="C1622" s="468" t="s">
        <v>863</v>
      </c>
      <c r="D1622" s="468" t="s">
        <v>875</v>
      </c>
      <c r="E1622" s="468">
        <v>51124</v>
      </c>
      <c r="F1622" s="468">
        <v>6337.7300000000005</v>
      </c>
    </row>
    <row r="1623" spans="1:6">
      <c r="A1623" s="468" t="s">
        <v>1956</v>
      </c>
      <c r="B1623" s="468" t="s">
        <v>1957</v>
      </c>
      <c r="C1623" s="468" t="s">
        <v>849</v>
      </c>
      <c r="D1623" s="468" t="s">
        <v>875</v>
      </c>
      <c r="E1623" s="468">
        <v>0.5</v>
      </c>
      <c r="F1623" s="468">
        <v>1.61</v>
      </c>
    </row>
    <row r="1624" spans="1:6">
      <c r="A1624" s="468" t="s">
        <v>1956</v>
      </c>
      <c r="B1624" s="468" t="s">
        <v>1957</v>
      </c>
      <c r="C1624" s="468" t="s">
        <v>824</v>
      </c>
      <c r="D1624" s="468" t="s">
        <v>875</v>
      </c>
      <c r="E1624" s="468">
        <v>13919.84</v>
      </c>
      <c r="F1624" s="468">
        <v>1290.27</v>
      </c>
    </row>
    <row r="1625" spans="1:6">
      <c r="A1625" s="468" t="s">
        <v>1956</v>
      </c>
      <c r="B1625" s="468" t="s">
        <v>1957</v>
      </c>
      <c r="C1625" s="468" t="s">
        <v>882</v>
      </c>
      <c r="D1625" s="468" t="s">
        <v>875</v>
      </c>
      <c r="E1625" s="468">
        <v>633.59999999999991</v>
      </c>
      <c r="F1625" s="468">
        <v>55.68</v>
      </c>
    </row>
    <row r="1626" spans="1:6">
      <c r="A1626" s="468" t="s">
        <v>1956</v>
      </c>
      <c r="B1626" s="468" t="s">
        <v>1957</v>
      </c>
      <c r="C1626" s="468" t="s">
        <v>963</v>
      </c>
      <c r="D1626" s="468" t="s">
        <v>875</v>
      </c>
      <c r="E1626" s="468">
        <v>1179</v>
      </c>
      <c r="F1626" s="468">
        <v>199.73000000000002</v>
      </c>
    </row>
    <row r="1627" spans="1:6">
      <c r="A1627" s="468" t="s">
        <v>1956</v>
      </c>
      <c r="B1627" s="468" t="s">
        <v>1957</v>
      </c>
      <c r="C1627" s="468" t="s">
        <v>1015</v>
      </c>
      <c r="D1627" s="468" t="s">
        <v>875</v>
      </c>
      <c r="E1627" s="468">
        <v>9210</v>
      </c>
      <c r="F1627" s="468">
        <v>1506.18</v>
      </c>
    </row>
    <row r="1628" spans="1:6">
      <c r="A1628" s="468" t="s">
        <v>1956</v>
      </c>
      <c r="B1628" s="468" t="s">
        <v>1957</v>
      </c>
      <c r="C1628" s="468" t="s">
        <v>854</v>
      </c>
      <c r="D1628" s="468" t="s">
        <v>875</v>
      </c>
      <c r="E1628" s="468">
        <v>18901.2</v>
      </c>
      <c r="F1628" s="468">
        <v>1246.57</v>
      </c>
    </row>
    <row r="1629" spans="1:6">
      <c r="A1629" s="468" t="s">
        <v>1956</v>
      </c>
      <c r="B1629" s="468" t="s">
        <v>1957</v>
      </c>
      <c r="C1629" s="468" t="s">
        <v>1219</v>
      </c>
      <c r="D1629" s="468" t="s">
        <v>875</v>
      </c>
      <c r="E1629" s="468">
        <v>4800</v>
      </c>
      <c r="F1629" s="468">
        <v>335.36</v>
      </c>
    </row>
    <row r="1630" spans="1:6">
      <c r="A1630" s="468" t="s">
        <v>1956</v>
      </c>
      <c r="B1630" s="468" t="s">
        <v>1957</v>
      </c>
      <c r="C1630" s="468" t="s">
        <v>855</v>
      </c>
      <c r="D1630" s="468" t="s">
        <v>875</v>
      </c>
      <c r="E1630" s="468">
        <v>946.2</v>
      </c>
      <c r="F1630" s="468">
        <v>82.36</v>
      </c>
    </row>
    <row r="1631" spans="1:6">
      <c r="A1631" s="468" t="s">
        <v>1958</v>
      </c>
      <c r="B1631" s="468" t="s">
        <v>1959</v>
      </c>
      <c r="C1631" s="468" t="s">
        <v>863</v>
      </c>
      <c r="D1631" s="468" t="s">
        <v>875</v>
      </c>
      <c r="E1631" s="468">
        <v>175351.91</v>
      </c>
      <c r="F1631" s="468">
        <v>11456.310000000001</v>
      </c>
    </row>
    <row r="1632" spans="1:6">
      <c r="A1632" s="468" t="s">
        <v>1958</v>
      </c>
      <c r="B1632" s="468" t="s">
        <v>1959</v>
      </c>
      <c r="C1632" s="468" t="s">
        <v>824</v>
      </c>
      <c r="D1632" s="468" t="s">
        <v>875</v>
      </c>
      <c r="E1632" s="468">
        <v>193438.6</v>
      </c>
      <c r="F1632" s="468">
        <v>16217.240000000002</v>
      </c>
    </row>
    <row r="1633" spans="1:6">
      <c r="A1633" s="468" t="s">
        <v>1958</v>
      </c>
      <c r="B1633" s="468" t="s">
        <v>1959</v>
      </c>
      <c r="C1633" s="468" t="s">
        <v>980</v>
      </c>
      <c r="D1633" s="468" t="s">
        <v>875</v>
      </c>
      <c r="E1633" s="468">
        <v>25</v>
      </c>
      <c r="F1633" s="468">
        <v>2.42</v>
      </c>
    </row>
    <row r="1634" spans="1:6">
      <c r="A1634" s="468" t="s">
        <v>1958</v>
      </c>
      <c r="B1634" s="468" t="s">
        <v>1959</v>
      </c>
      <c r="C1634" s="468" t="s">
        <v>963</v>
      </c>
      <c r="D1634" s="468" t="s">
        <v>875</v>
      </c>
      <c r="E1634" s="468">
        <v>355.2</v>
      </c>
      <c r="F1634" s="468">
        <v>103.8</v>
      </c>
    </row>
    <row r="1635" spans="1:6">
      <c r="A1635" s="468" t="s">
        <v>1958</v>
      </c>
      <c r="B1635" s="468" t="s">
        <v>1959</v>
      </c>
      <c r="C1635" s="468" t="s">
        <v>854</v>
      </c>
      <c r="D1635" s="468" t="s">
        <v>875</v>
      </c>
      <c r="E1635" s="468">
        <v>9730</v>
      </c>
      <c r="F1635" s="468">
        <v>1089.83</v>
      </c>
    </row>
    <row r="1636" spans="1:6">
      <c r="A1636" s="468" t="s">
        <v>1958</v>
      </c>
      <c r="B1636" s="468" t="s">
        <v>1959</v>
      </c>
      <c r="C1636" s="468" t="s">
        <v>855</v>
      </c>
      <c r="D1636" s="468" t="s">
        <v>875</v>
      </c>
      <c r="E1636" s="468">
        <v>2339.7000000000003</v>
      </c>
      <c r="F1636" s="468">
        <v>204.6</v>
      </c>
    </row>
    <row r="1637" spans="1:6">
      <c r="A1637" s="468" t="s">
        <v>1958</v>
      </c>
      <c r="B1637" s="468" t="s">
        <v>1959</v>
      </c>
      <c r="C1637" s="468" t="s">
        <v>856</v>
      </c>
      <c r="D1637" s="468" t="s">
        <v>875</v>
      </c>
      <c r="E1637" s="468">
        <v>1811.32</v>
      </c>
      <c r="F1637" s="468">
        <v>391.49</v>
      </c>
    </row>
    <row r="1638" spans="1:6">
      <c r="A1638" s="468" t="s">
        <v>1960</v>
      </c>
      <c r="B1638" s="468" t="s">
        <v>1961</v>
      </c>
      <c r="C1638" s="468" t="s">
        <v>969</v>
      </c>
      <c r="D1638" s="468" t="s">
        <v>875</v>
      </c>
      <c r="E1638" s="468">
        <v>235770.8</v>
      </c>
      <c r="F1638" s="468">
        <v>25130.14</v>
      </c>
    </row>
    <row r="1639" spans="1:6">
      <c r="A1639" s="468" t="s">
        <v>1960</v>
      </c>
      <c r="B1639" s="468" t="s">
        <v>1961</v>
      </c>
      <c r="C1639" s="468" t="s">
        <v>863</v>
      </c>
      <c r="D1639" s="468" t="s">
        <v>875</v>
      </c>
      <c r="E1639" s="468">
        <v>324</v>
      </c>
      <c r="F1639" s="468">
        <v>32.15</v>
      </c>
    </row>
    <row r="1640" spans="1:6">
      <c r="A1640" s="468" t="s">
        <v>1960</v>
      </c>
      <c r="B1640" s="468" t="s">
        <v>1961</v>
      </c>
      <c r="C1640" s="468" t="s">
        <v>824</v>
      </c>
      <c r="D1640" s="468" t="s">
        <v>875</v>
      </c>
      <c r="E1640" s="468">
        <v>42312.44</v>
      </c>
      <c r="F1640" s="468">
        <v>6443.75</v>
      </c>
    </row>
    <row r="1641" spans="1:6">
      <c r="A1641" s="468" t="s">
        <v>1960</v>
      </c>
      <c r="B1641" s="468" t="s">
        <v>1961</v>
      </c>
      <c r="C1641" s="468" t="s">
        <v>980</v>
      </c>
      <c r="D1641" s="468" t="s">
        <v>875</v>
      </c>
      <c r="E1641" s="468">
        <v>900</v>
      </c>
      <c r="F1641" s="468">
        <v>159.61000000000001</v>
      </c>
    </row>
    <row r="1642" spans="1:6">
      <c r="A1642" s="468" t="s">
        <v>1960</v>
      </c>
      <c r="B1642" s="468" t="s">
        <v>1961</v>
      </c>
      <c r="C1642" s="468" t="s">
        <v>852</v>
      </c>
      <c r="D1642" s="468" t="s">
        <v>875</v>
      </c>
      <c r="E1642" s="468">
        <v>4225.68</v>
      </c>
      <c r="F1642" s="468">
        <v>556.79</v>
      </c>
    </row>
    <row r="1643" spans="1:6">
      <c r="A1643" s="468" t="s">
        <v>1960</v>
      </c>
      <c r="B1643" s="468" t="s">
        <v>1961</v>
      </c>
      <c r="C1643" s="468" t="s">
        <v>854</v>
      </c>
      <c r="D1643" s="468" t="s">
        <v>875</v>
      </c>
      <c r="E1643" s="468">
        <v>11932.68</v>
      </c>
      <c r="F1643" s="468">
        <v>2276.58</v>
      </c>
    </row>
    <row r="1644" spans="1:6">
      <c r="A1644" s="468" t="s">
        <v>1962</v>
      </c>
      <c r="B1644" s="468" t="s">
        <v>1963</v>
      </c>
      <c r="C1644" s="468" t="s">
        <v>824</v>
      </c>
      <c r="D1644" s="468" t="s">
        <v>875</v>
      </c>
      <c r="E1644" s="468">
        <v>3533.8</v>
      </c>
      <c r="F1644" s="468">
        <v>629.37</v>
      </c>
    </row>
    <row r="1645" spans="1:6">
      <c r="A1645" s="468" t="s">
        <v>1964</v>
      </c>
      <c r="B1645" s="468" t="s">
        <v>1965</v>
      </c>
      <c r="C1645" s="468" t="s">
        <v>863</v>
      </c>
      <c r="D1645" s="468" t="s">
        <v>875</v>
      </c>
      <c r="E1645" s="468">
        <v>24657.84</v>
      </c>
      <c r="F1645" s="468">
        <v>3775.15</v>
      </c>
    </row>
    <row r="1646" spans="1:6">
      <c r="A1646" s="468" t="s">
        <v>1964</v>
      </c>
      <c r="B1646" s="468" t="s">
        <v>1965</v>
      </c>
      <c r="C1646" s="468" t="s">
        <v>1111</v>
      </c>
      <c r="D1646" s="468" t="s">
        <v>875</v>
      </c>
      <c r="E1646" s="468">
        <v>55170.8</v>
      </c>
      <c r="F1646" s="468">
        <v>6175.82</v>
      </c>
    </row>
    <row r="1647" spans="1:6">
      <c r="A1647" s="468" t="s">
        <v>1964</v>
      </c>
      <c r="B1647" s="468" t="s">
        <v>1965</v>
      </c>
      <c r="C1647" s="468" t="s">
        <v>824</v>
      </c>
      <c r="D1647" s="468" t="s">
        <v>875</v>
      </c>
      <c r="E1647" s="468">
        <v>377719.42</v>
      </c>
      <c r="F1647" s="468">
        <v>38076.339999999997</v>
      </c>
    </row>
    <row r="1648" spans="1:6">
      <c r="A1648" s="468" t="s">
        <v>1964</v>
      </c>
      <c r="B1648" s="468" t="s">
        <v>1965</v>
      </c>
      <c r="C1648" s="468" t="s">
        <v>1129</v>
      </c>
      <c r="D1648" s="468" t="s">
        <v>875</v>
      </c>
      <c r="E1648" s="468">
        <v>120</v>
      </c>
      <c r="F1648" s="468">
        <v>22.2</v>
      </c>
    </row>
    <row r="1649" spans="1:6">
      <c r="A1649" s="468" t="s">
        <v>1964</v>
      </c>
      <c r="B1649" s="468" t="s">
        <v>1965</v>
      </c>
      <c r="C1649" s="468" t="s">
        <v>980</v>
      </c>
      <c r="D1649" s="468" t="s">
        <v>875</v>
      </c>
      <c r="E1649" s="468">
        <v>1575</v>
      </c>
      <c r="F1649" s="468">
        <v>305.48</v>
      </c>
    </row>
    <row r="1650" spans="1:6">
      <c r="A1650" s="468" t="s">
        <v>1964</v>
      </c>
      <c r="B1650" s="468" t="s">
        <v>1965</v>
      </c>
      <c r="C1650" s="468" t="s">
        <v>852</v>
      </c>
      <c r="D1650" s="468" t="s">
        <v>875</v>
      </c>
      <c r="E1650" s="468">
        <v>35103.4</v>
      </c>
      <c r="F1650" s="468">
        <v>4524.28</v>
      </c>
    </row>
    <row r="1651" spans="1:6">
      <c r="A1651" s="468" t="s">
        <v>1964</v>
      </c>
      <c r="B1651" s="468" t="s">
        <v>1965</v>
      </c>
      <c r="C1651" s="468" t="s">
        <v>1015</v>
      </c>
      <c r="D1651" s="468" t="s">
        <v>875</v>
      </c>
      <c r="E1651" s="468">
        <v>1663.1999999999998</v>
      </c>
      <c r="F1651" s="468">
        <v>660.7</v>
      </c>
    </row>
    <row r="1652" spans="1:6">
      <c r="A1652" s="468" t="s">
        <v>1964</v>
      </c>
      <c r="B1652" s="468" t="s">
        <v>1965</v>
      </c>
      <c r="C1652" s="468" t="s">
        <v>854</v>
      </c>
      <c r="D1652" s="468" t="s">
        <v>875</v>
      </c>
      <c r="E1652" s="468">
        <v>27467.8</v>
      </c>
      <c r="F1652" s="468">
        <v>3997.3500000000004</v>
      </c>
    </row>
    <row r="1653" spans="1:6">
      <c r="A1653" s="468" t="s">
        <v>1964</v>
      </c>
      <c r="B1653" s="468" t="s">
        <v>1965</v>
      </c>
      <c r="C1653" s="468" t="s">
        <v>1031</v>
      </c>
      <c r="D1653" s="468" t="s">
        <v>875</v>
      </c>
      <c r="E1653" s="468">
        <v>11524.44</v>
      </c>
      <c r="F1653" s="468">
        <v>2808.4</v>
      </c>
    </row>
    <row r="1654" spans="1:6">
      <c r="A1654" s="468" t="s">
        <v>1964</v>
      </c>
      <c r="B1654" s="468" t="s">
        <v>1965</v>
      </c>
      <c r="C1654" s="468" t="s">
        <v>1219</v>
      </c>
      <c r="D1654" s="468" t="s">
        <v>875</v>
      </c>
      <c r="E1654" s="468">
        <v>206.58</v>
      </c>
      <c r="F1654" s="468">
        <v>39.56</v>
      </c>
    </row>
    <row r="1655" spans="1:6">
      <c r="A1655" s="468" t="s">
        <v>1964</v>
      </c>
      <c r="B1655" s="468" t="s">
        <v>1965</v>
      </c>
      <c r="C1655" s="468" t="s">
        <v>855</v>
      </c>
      <c r="D1655" s="468" t="s">
        <v>875</v>
      </c>
      <c r="E1655" s="468">
        <v>2797.08</v>
      </c>
      <c r="F1655" s="468">
        <v>809.16</v>
      </c>
    </row>
    <row r="1656" spans="1:6">
      <c r="A1656" s="468" t="s">
        <v>1966</v>
      </c>
      <c r="B1656" s="468" t="s">
        <v>1967</v>
      </c>
      <c r="C1656" s="468" t="s">
        <v>969</v>
      </c>
      <c r="D1656" s="468" t="s">
        <v>875</v>
      </c>
      <c r="E1656" s="468">
        <v>25200</v>
      </c>
      <c r="F1656" s="468">
        <v>2922.48</v>
      </c>
    </row>
    <row r="1657" spans="1:6">
      <c r="A1657" s="468" t="s">
        <v>1966</v>
      </c>
      <c r="B1657" s="468" t="s">
        <v>1967</v>
      </c>
      <c r="C1657" s="468" t="s">
        <v>848</v>
      </c>
      <c r="D1657" s="468" t="s">
        <v>875</v>
      </c>
      <c r="E1657" s="468">
        <v>56</v>
      </c>
      <c r="F1657" s="468">
        <v>76.86</v>
      </c>
    </row>
    <row r="1658" spans="1:6">
      <c r="A1658" s="468" t="s">
        <v>1966</v>
      </c>
      <c r="B1658" s="468" t="s">
        <v>1967</v>
      </c>
      <c r="C1658" s="468" t="s">
        <v>864</v>
      </c>
      <c r="D1658" s="468" t="s">
        <v>875</v>
      </c>
      <c r="E1658" s="468">
        <v>5</v>
      </c>
      <c r="F1658" s="468">
        <v>8.4499999999999993</v>
      </c>
    </row>
    <row r="1659" spans="1:6">
      <c r="A1659" s="468" t="s">
        <v>1966</v>
      </c>
      <c r="B1659" s="468" t="s">
        <v>1967</v>
      </c>
      <c r="C1659" s="468" t="s">
        <v>824</v>
      </c>
      <c r="D1659" s="468" t="s">
        <v>875</v>
      </c>
      <c r="E1659" s="468">
        <v>95987.88</v>
      </c>
      <c r="F1659" s="468">
        <v>19750.439999999999</v>
      </c>
    </row>
    <row r="1660" spans="1:6">
      <c r="A1660" s="468" t="s">
        <v>1966</v>
      </c>
      <c r="B1660" s="468" t="s">
        <v>1967</v>
      </c>
      <c r="C1660" s="468" t="s">
        <v>854</v>
      </c>
      <c r="D1660" s="468" t="s">
        <v>875</v>
      </c>
      <c r="E1660" s="468">
        <v>640</v>
      </c>
      <c r="F1660" s="468">
        <v>206.1</v>
      </c>
    </row>
    <row r="1661" spans="1:6">
      <c r="A1661" s="468" t="s">
        <v>1966</v>
      </c>
      <c r="B1661" s="468" t="s">
        <v>1967</v>
      </c>
      <c r="C1661" s="468" t="s">
        <v>855</v>
      </c>
      <c r="D1661" s="468" t="s">
        <v>875</v>
      </c>
      <c r="E1661" s="468">
        <v>36</v>
      </c>
      <c r="F1661" s="468">
        <v>25.13</v>
      </c>
    </row>
    <row r="1662" spans="1:6">
      <c r="A1662" s="468" t="s">
        <v>1966</v>
      </c>
      <c r="B1662" s="468" t="s">
        <v>1967</v>
      </c>
      <c r="C1662" s="468" t="s">
        <v>856</v>
      </c>
      <c r="D1662" s="468" t="s">
        <v>875</v>
      </c>
      <c r="E1662" s="468">
        <v>2694</v>
      </c>
      <c r="F1662" s="468">
        <v>580.02</v>
      </c>
    </row>
    <row r="1663" spans="1:6">
      <c r="A1663" s="468" t="s">
        <v>1968</v>
      </c>
      <c r="B1663" s="468" t="s">
        <v>1969</v>
      </c>
      <c r="C1663" s="468" t="s">
        <v>863</v>
      </c>
      <c r="D1663" s="468" t="s">
        <v>875</v>
      </c>
      <c r="E1663" s="468">
        <v>84523.74</v>
      </c>
      <c r="F1663" s="468">
        <v>62111.240000000005</v>
      </c>
    </row>
    <row r="1664" spans="1:6">
      <c r="A1664" s="468" t="s">
        <v>1968</v>
      </c>
      <c r="B1664" s="468" t="s">
        <v>1969</v>
      </c>
      <c r="C1664" s="468" t="s">
        <v>849</v>
      </c>
      <c r="D1664" s="468" t="s">
        <v>875</v>
      </c>
      <c r="E1664" s="468">
        <v>1</v>
      </c>
      <c r="F1664" s="468">
        <v>4.46</v>
      </c>
    </row>
    <row r="1665" spans="1:6">
      <c r="A1665" s="468" t="s">
        <v>1968</v>
      </c>
      <c r="B1665" s="468" t="s">
        <v>1969</v>
      </c>
      <c r="C1665" s="468" t="s">
        <v>824</v>
      </c>
      <c r="D1665" s="468" t="s">
        <v>875</v>
      </c>
      <c r="E1665" s="468">
        <v>553058.71</v>
      </c>
      <c r="F1665" s="468">
        <v>142975.07</v>
      </c>
    </row>
    <row r="1666" spans="1:6">
      <c r="A1666" s="468" t="s">
        <v>1968</v>
      </c>
      <c r="B1666" s="468" t="s">
        <v>1969</v>
      </c>
      <c r="C1666" s="468" t="s">
        <v>854</v>
      </c>
      <c r="D1666" s="468" t="s">
        <v>875</v>
      </c>
      <c r="E1666" s="468">
        <v>51931.56</v>
      </c>
      <c r="F1666" s="468">
        <v>27169.51</v>
      </c>
    </row>
    <row r="1667" spans="1:6">
      <c r="A1667" s="468" t="s">
        <v>1968</v>
      </c>
      <c r="B1667" s="468" t="s">
        <v>1969</v>
      </c>
      <c r="C1667" s="468" t="s">
        <v>855</v>
      </c>
      <c r="D1667" s="468" t="s">
        <v>875</v>
      </c>
      <c r="E1667" s="468">
        <v>120.60000000000001</v>
      </c>
      <c r="F1667" s="468">
        <v>247.23000000000002</v>
      </c>
    </row>
    <row r="1668" spans="1:6">
      <c r="A1668" s="468" t="s">
        <v>1968</v>
      </c>
      <c r="B1668" s="468" t="s">
        <v>1969</v>
      </c>
      <c r="C1668" s="468" t="s">
        <v>856</v>
      </c>
      <c r="D1668" s="468" t="s">
        <v>875</v>
      </c>
      <c r="E1668" s="468">
        <v>2732</v>
      </c>
      <c r="F1668" s="468">
        <v>677.59</v>
      </c>
    </row>
    <row r="1669" spans="1:6">
      <c r="A1669" s="468" t="s">
        <v>1970</v>
      </c>
      <c r="B1669" s="468" t="s">
        <v>1971</v>
      </c>
      <c r="C1669" s="468" t="s">
        <v>824</v>
      </c>
      <c r="D1669" s="468" t="s">
        <v>875</v>
      </c>
      <c r="E1669" s="468">
        <v>5907.8</v>
      </c>
      <c r="F1669" s="468">
        <v>847.35</v>
      </c>
    </row>
    <row r="1670" spans="1:6">
      <c r="A1670" s="468" t="s">
        <v>1970</v>
      </c>
      <c r="B1670" s="468" t="s">
        <v>1971</v>
      </c>
      <c r="C1670" s="468" t="s">
        <v>854</v>
      </c>
      <c r="D1670" s="468" t="s">
        <v>875</v>
      </c>
      <c r="E1670" s="468">
        <v>37704</v>
      </c>
      <c r="F1670" s="468">
        <v>4195.93</v>
      </c>
    </row>
    <row r="1671" spans="1:6">
      <c r="A1671" s="468" t="s">
        <v>1972</v>
      </c>
      <c r="B1671" s="468" t="s">
        <v>1973</v>
      </c>
      <c r="C1671" s="468" t="s">
        <v>1023</v>
      </c>
      <c r="D1671" s="468" t="s">
        <v>875</v>
      </c>
      <c r="E1671" s="468">
        <v>49350</v>
      </c>
      <c r="F1671" s="468">
        <v>7337.27</v>
      </c>
    </row>
    <row r="1672" spans="1:6">
      <c r="A1672" s="468" t="s">
        <v>1972</v>
      </c>
      <c r="B1672" s="468" t="s">
        <v>1973</v>
      </c>
      <c r="C1672" s="468" t="s">
        <v>863</v>
      </c>
      <c r="D1672" s="468" t="s">
        <v>875</v>
      </c>
      <c r="E1672" s="468">
        <v>984</v>
      </c>
      <c r="F1672" s="468">
        <v>157.51</v>
      </c>
    </row>
    <row r="1673" spans="1:6">
      <c r="A1673" s="468" t="s">
        <v>1972</v>
      </c>
      <c r="B1673" s="468" t="s">
        <v>1973</v>
      </c>
      <c r="C1673" s="468" t="s">
        <v>824</v>
      </c>
      <c r="D1673" s="468" t="s">
        <v>875</v>
      </c>
      <c r="E1673" s="468">
        <v>10581.81</v>
      </c>
      <c r="F1673" s="468">
        <v>4650.3</v>
      </c>
    </row>
    <row r="1674" spans="1:6">
      <c r="A1674" s="468" t="s">
        <v>1972</v>
      </c>
      <c r="B1674" s="468" t="s">
        <v>1973</v>
      </c>
      <c r="C1674" s="468" t="s">
        <v>882</v>
      </c>
      <c r="D1674" s="468" t="s">
        <v>875</v>
      </c>
      <c r="E1674" s="468">
        <v>3360</v>
      </c>
      <c r="F1674" s="468">
        <v>420.31</v>
      </c>
    </row>
    <row r="1675" spans="1:6">
      <c r="A1675" s="468" t="s">
        <v>1972</v>
      </c>
      <c r="B1675" s="468" t="s">
        <v>1973</v>
      </c>
      <c r="C1675" s="468" t="s">
        <v>1014</v>
      </c>
      <c r="D1675" s="468" t="s">
        <v>875</v>
      </c>
      <c r="E1675" s="468">
        <v>12600</v>
      </c>
      <c r="F1675" s="468">
        <v>1886.18</v>
      </c>
    </row>
    <row r="1676" spans="1:6">
      <c r="A1676" s="468" t="s">
        <v>1972</v>
      </c>
      <c r="B1676" s="468" t="s">
        <v>1973</v>
      </c>
      <c r="C1676" s="468" t="s">
        <v>870</v>
      </c>
      <c r="D1676" s="468" t="s">
        <v>875</v>
      </c>
      <c r="E1676" s="468">
        <v>81200</v>
      </c>
      <c r="F1676" s="468">
        <v>10441.59</v>
      </c>
    </row>
    <row r="1677" spans="1:6">
      <c r="A1677" s="468" t="s">
        <v>1972</v>
      </c>
      <c r="B1677" s="468" t="s">
        <v>1973</v>
      </c>
      <c r="C1677" s="468" t="s">
        <v>854</v>
      </c>
      <c r="D1677" s="468" t="s">
        <v>875</v>
      </c>
      <c r="E1677" s="468">
        <v>20430</v>
      </c>
      <c r="F1677" s="468">
        <v>2470.0100000000002</v>
      </c>
    </row>
    <row r="1678" spans="1:6">
      <c r="A1678" s="468" t="s">
        <v>1974</v>
      </c>
      <c r="B1678" s="468" t="s">
        <v>1975</v>
      </c>
      <c r="C1678" s="468" t="s">
        <v>824</v>
      </c>
      <c r="D1678" s="468" t="s">
        <v>875</v>
      </c>
      <c r="E1678" s="468">
        <v>1968</v>
      </c>
      <c r="F1678" s="468">
        <v>351.64</v>
      </c>
    </row>
    <row r="1679" spans="1:6">
      <c r="A1679" s="468" t="s">
        <v>1976</v>
      </c>
      <c r="B1679" s="468" t="s">
        <v>1977</v>
      </c>
      <c r="C1679" s="468" t="s">
        <v>824</v>
      </c>
      <c r="D1679" s="468" t="s">
        <v>875</v>
      </c>
      <c r="E1679" s="468">
        <v>21564.5</v>
      </c>
      <c r="F1679" s="468">
        <v>3095.08</v>
      </c>
    </row>
    <row r="1680" spans="1:6">
      <c r="A1680" s="468" t="s">
        <v>1976</v>
      </c>
      <c r="B1680" s="468" t="s">
        <v>1977</v>
      </c>
      <c r="C1680" s="468" t="s">
        <v>1015</v>
      </c>
      <c r="D1680" s="468" t="s">
        <v>875</v>
      </c>
      <c r="E1680" s="468">
        <v>32926</v>
      </c>
      <c r="F1680" s="468">
        <v>4939.96</v>
      </c>
    </row>
    <row r="1681" spans="1:6">
      <c r="A1681" s="468" t="s">
        <v>1978</v>
      </c>
      <c r="B1681" s="468" t="s">
        <v>1979</v>
      </c>
      <c r="C1681" s="468" t="s">
        <v>824</v>
      </c>
      <c r="D1681" s="468" t="s">
        <v>875</v>
      </c>
      <c r="E1681" s="468">
        <v>1642.4</v>
      </c>
      <c r="F1681" s="468">
        <v>313.14</v>
      </c>
    </row>
    <row r="1682" spans="1:6">
      <c r="A1682" s="468" t="s">
        <v>1978</v>
      </c>
      <c r="B1682" s="468" t="s">
        <v>1979</v>
      </c>
      <c r="C1682" s="468" t="s">
        <v>1015</v>
      </c>
      <c r="D1682" s="468" t="s">
        <v>875</v>
      </c>
      <c r="E1682" s="468">
        <v>16646</v>
      </c>
      <c r="F1682" s="468">
        <v>2609.9299999999998</v>
      </c>
    </row>
    <row r="1683" spans="1:6">
      <c r="A1683" s="468" t="s">
        <v>1980</v>
      </c>
      <c r="B1683" s="468" t="s">
        <v>1981</v>
      </c>
      <c r="C1683" s="468" t="s">
        <v>848</v>
      </c>
      <c r="D1683" s="468" t="s">
        <v>875</v>
      </c>
      <c r="E1683" s="468">
        <v>65</v>
      </c>
      <c r="F1683" s="468">
        <v>125.22</v>
      </c>
    </row>
    <row r="1684" spans="1:6">
      <c r="A1684" s="468" t="s">
        <v>1980</v>
      </c>
      <c r="B1684" s="468" t="s">
        <v>1981</v>
      </c>
      <c r="C1684" s="468" t="s">
        <v>824</v>
      </c>
      <c r="D1684" s="468" t="s">
        <v>875</v>
      </c>
      <c r="E1684" s="468">
        <v>7964.3</v>
      </c>
      <c r="F1684" s="468">
        <v>1121.02</v>
      </c>
    </row>
    <row r="1685" spans="1:6">
      <c r="A1685" s="468" t="s">
        <v>1982</v>
      </c>
      <c r="B1685" s="468" t="s">
        <v>1983</v>
      </c>
      <c r="C1685" s="468" t="s">
        <v>854</v>
      </c>
      <c r="D1685" s="468" t="s">
        <v>875</v>
      </c>
      <c r="E1685" s="468">
        <v>300</v>
      </c>
      <c r="F1685" s="468">
        <v>27.52</v>
      </c>
    </row>
    <row r="1686" spans="1:6">
      <c r="A1686" s="468" t="s">
        <v>1984</v>
      </c>
      <c r="B1686" s="468" t="s">
        <v>1985</v>
      </c>
      <c r="C1686" s="468" t="s">
        <v>824</v>
      </c>
      <c r="D1686" s="468" t="s">
        <v>875</v>
      </c>
      <c r="E1686" s="468">
        <v>15.4</v>
      </c>
      <c r="F1686" s="468">
        <v>3.8200000000000003</v>
      </c>
    </row>
    <row r="1687" spans="1:6">
      <c r="A1687" s="468" t="s">
        <v>1986</v>
      </c>
      <c r="B1687" s="468" t="s">
        <v>1987</v>
      </c>
      <c r="C1687" s="468" t="s">
        <v>824</v>
      </c>
      <c r="D1687" s="468" t="s">
        <v>875</v>
      </c>
      <c r="E1687" s="468">
        <v>801.40000000000009</v>
      </c>
      <c r="F1687" s="468">
        <v>175.22</v>
      </c>
    </row>
    <row r="1688" spans="1:6">
      <c r="A1688" s="468" t="s">
        <v>1986</v>
      </c>
      <c r="B1688" s="468" t="s">
        <v>1987</v>
      </c>
      <c r="C1688" s="468" t="s">
        <v>854</v>
      </c>
      <c r="D1688" s="468" t="s">
        <v>875</v>
      </c>
      <c r="E1688" s="468">
        <v>108.48</v>
      </c>
      <c r="F1688" s="468">
        <v>21.82</v>
      </c>
    </row>
    <row r="1689" spans="1:6">
      <c r="A1689" s="468" t="s">
        <v>1988</v>
      </c>
      <c r="B1689" s="468" t="s">
        <v>1989</v>
      </c>
      <c r="C1689" s="468" t="s">
        <v>824</v>
      </c>
      <c r="D1689" s="468" t="s">
        <v>875</v>
      </c>
      <c r="E1689" s="468">
        <v>6362240.7999999989</v>
      </c>
      <c r="F1689" s="468">
        <v>540600.26</v>
      </c>
    </row>
    <row r="1690" spans="1:6">
      <c r="A1690" s="468" t="s">
        <v>1990</v>
      </c>
      <c r="B1690" s="468" t="s">
        <v>1991</v>
      </c>
      <c r="C1690" s="468" t="s">
        <v>1013</v>
      </c>
      <c r="D1690" s="468" t="s">
        <v>875</v>
      </c>
      <c r="E1690" s="468">
        <v>40</v>
      </c>
      <c r="F1690" s="468">
        <v>82.350000000000009</v>
      </c>
    </row>
    <row r="1691" spans="1:6">
      <c r="A1691" s="468" t="s">
        <v>1990</v>
      </c>
      <c r="B1691" s="468" t="s">
        <v>1991</v>
      </c>
      <c r="C1691" s="468" t="s">
        <v>863</v>
      </c>
      <c r="D1691" s="468" t="s">
        <v>875</v>
      </c>
      <c r="E1691" s="468">
        <v>42568.04</v>
      </c>
      <c r="F1691" s="468">
        <v>23727.32</v>
      </c>
    </row>
    <row r="1692" spans="1:6">
      <c r="A1692" s="468" t="s">
        <v>1990</v>
      </c>
      <c r="B1692" s="468" t="s">
        <v>1991</v>
      </c>
      <c r="C1692" s="468" t="s">
        <v>824</v>
      </c>
      <c r="D1692" s="468" t="s">
        <v>875</v>
      </c>
      <c r="E1692" s="468">
        <v>9594.489999999998</v>
      </c>
      <c r="F1692" s="468">
        <v>1620.1100000000001</v>
      </c>
    </row>
    <row r="1693" spans="1:6">
      <c r="A1693" s="468" t="s">
        <v>1990</v>
      </c>
      <c r="B1693" s="468" t="s">
        <v>1991</v>
      </c>
      <c r="C1693" s="468" t="s">
        <v>852</v>
      </c>
      <c r="D1693" s="468" t="s">
        <v>875</v>
      </c>
      <c r="E1693" s="468">
        <v>5554.27</v>
      </c>
      <c r="F1693" s="468">
        <v>2675.3900000000003</v>
      </c>
    </row>
    <row r="1694" spans="1:6">
      <c r="A1694" s="468" t="s">
        <v>1990</v>
      </c>
      <c r="B1694" s="468" t="s">
        <v>1991</v>
      </c>
      <c r="C1694" s="468" t="s">
        <v>1015</v>
      </c>
      <c r="D1694" s="468" t="s">
        <v>875</v>
      </c>
      <c r="E1694" s="468">
        <v>2034</v>
      </c>
      <c r="F1694" s="468">
        <v>480.23</v>
      </c>
    </row>
    <row r="1695" spans="1:6">
      <c r="A1695" s="468" t="s">
        <v>1990</v>
      </c>
      <c r="B1695" s="468" t="s">
        <v>1991</v>
      </c>
      <c r="C1695" s="468" t="s">
        <v>854</v>
      </c>
      <c r="D1695" s="468" t="s">
        <v>875</v>
      </c>
      <c r="E1695" s="468">
        <v>8351.4</v>
      </c>
      <c r="F1695" s="468">
        <v>680.76</v>
      </c>
    </row>
    <row r="1696" spans="1:6">
      <c r="A1696" s="468" t="s">
        <v>1992</v>
      </c>
      <c r="B1696" s="468" t="s">
        <v>1993</v>
      </c>
      <c r="C1696" s="468" t="s">
        <v>845</v>
      </c>
      <c r="D1696" s="468" t="s">
        <v>1994</v>
      </c>
      <c r="E1696" s="468">
        <v>7776</v>
      </c>
      <c r="F1696" s="468">
        <v>678</v>
      </c>
    </row>
    <row r="1697" spans="1:6">
      <c r="A1697" s="468" t="s">
        <v>1992</v>
      </c>
      <c r="B1697" s="468" t="s">
        <v>1993</v>
      </c>
      <c r="C1697" s="468" t="s">
        <v>824</v>
      </c>
      <c r="D1697" s="468" t="s">
        <v>1994</v>
      </c>
      <c r="E1697" s="468">
        <v>1824</v>
      </c>
      <c r="F1697" s="468">
        <v>123.76</v>
      </c>
    </row>
    <row r="1698" spans="1:6">
      <c r="A1698" s="468" t="s">
        <v>1995</v>
      </c>
      <c r="B1698" s="468" t="s">
        <v>1996</v>
      </c>
      <c r="C1698" s="468" t="s">
        <v>824</v>
      </c>
      <c r="D1698" s="468" t="s">
        <v>1994</v>
      </c>
      <c r="E1698" s="468">
        <v>2061</v>
      </c>
      <c r="F1698" s="468">
        <v>2060.98</v>
      </c>
    </row>
    <row r="1699" spans="1:6">
      <c r="A1699" s="468" t="s">
        <v>1995</v>
      </c>
      <c r="B1699" s="468" t="s">
        <v>1996</v>
      </c>
      <c r="C1699" s="468" t="s">
        <v>980</v>
      </c>
      <c r="D1699" s="468" t="s">
        <v>1994</v>
      </c>
      <c r="E1699" s="468">
        <v>33966.400000000001</v>
      </c>
      <c r="F1699" s="468">
        <v>3665.19</v>
      </c>
    </row>
    <row r="1700" spans="1:6">
      <c r="A1700" s="468" t="s">
        <v>1995</v>
      </c>
      <c r="B1700" s="468" t="s">
        <v>1996</v>
      </c>
      <c r="C1700" s="468" t="s">
        <v>854</v>
      </c>
      <c r="D1700" s="468" t="s">
        <v>1994</v>
      </c>
      <c r="E1700" s="468">
        <v>8705.7999999999993</v>
      </c>
      <c r="F1700" s="468">
        <v>1209.5700000000002</v>
      </c>
    </row>
    <row r="1701" spans="1:6">
      <c r="A1701" s="468" t="s">
        <v>1997</v>
      </c>
      <c r="B1701" s="468" t="s">
        <v>1998</v>
      </c>
      <c r="C1701" s="468" t="s">
        <v>863</v>
      </c>
      <c r="D1701" s="468" t="s">
        <v>1994</v>
      </c>
      <c r="E1701" s="468">
        <v>1762.5</v>
      </c>
      <c r="F1701" s="468">
        <v>697.75</v>
      </c>
    </row>
    <row r="1702" spans="1:6">
      <c r="A1702" s="468" t="s">
        <v>1997</v>
      </c>
      <c r="B1702" s="468" t="s">
        <v>1998</v>
      </c>
      <c r="C1702" s="468" t="s">
        <v>824</v>
      </c>
      <c r="D1702" s="468" t="s">
        <v>1994</v>
      </c>
      <c r="E1702" s="468">
        <v>7</v>
      </c>
      <c r="F1702" s="468">
        <v>4</v>
      </c>
    </row>
    <row r="1703" spans="1:6">
      <c r="A1703" s="468" t="s">
        <v>1997</v>
      </c>
      <c r="B1703" s="468" t="s">
        <v>1998</v>
      </c>
      <c r="C1703" s="468" t="s">
        <v>854</v>
      </c>
      <c r="D1703" s="468" t="s">
        <v>1994</v>
      </c>
      <c r="E1703" s="468">
        <v>600</v>
      </c>
      <c r="F1703" s="468">
        <v>76.8</v>
      </c>
    </row>
    <row r="1704" spans="1:6">
      <c r="A1704" s="468" t="s">
        <v>1999</v>
      </c>
      <c r="B1704" s="468" t="s">
        <v>2000</v>
      </c>
      <c r="C1704" s="468" t="s">
        <v>824</v>
      </c>
      <c r="D1704" s="468" t="s">
        <v>1994</v>
      </c>
      <c r="E1704" s="468">
        <v>348624</v>
      </c>
      <c r="F1704" s="468">
        <v>28291.420000000002</v>
      </c>
    </row>
    <row r="1705" spans="1:6">
      <c r="A1705" s="468" t="s">
        <v>2001</v>
      </c>
      <c r="B1705" s="468" t="s">
        <v>2002</v>
      </c>
      <c r="C1705" s="468" t="s">
        <v>863</v>
      </c>
      <c r="D1705" s="468" t="s">
        <v>1994</v>
      </c>
      <c r="E1705" s="468">
        <v>116</v>
      </c>
      <c r="F1705" s="468">
        <v>25.63</v>
      </c>
    </row>
    <row r="1706" spans="1:6">
      <c r="A1706" s="468" t="s">
        <v>2001</v>
      </c>
      <c r="B1706" s="468" t="s">
        <v>2002</v>
      </c>
      <c r="C1706" s="468" t="s">
        <v>824</v>
      </c>
      <c r="D1706" s="468" t="s">
        <v>1994</v>
      </c>
      <c r="E1706" s="468">
        <v>9811.6</v>
      </c>
      <c r="F1706" s="468">
        <v>1456.97</v>
      </c>
    </row>
    <row r="1707" spans="1:6">
      <c r="A1707" s="468" t="s">
        <v>2001</v>
      </c>
      <c r="B1707" s="468" t="s">
        <v>2002</v>
      </c>
      <c r="C1707" s="468" t="s">
        <v>1129</v>
      </c>
      <c r="D1707" s="468" t="s">
        <v>1994</v>
      </c>
      <c r="E1707" s="468">
        <v>15</v>
      </c>
      <c r="F1707" s="468">
        <v>1.99</v>
      </c>
    </row>
    <row r="1708" spans="1:6">
      <c r="A1708" s="468" t="s">
        <v>2001</v>
      </c>
      <c r="B1708" s="468" t="s">
        <v>2002</v>
      </c>
      <c r="C1708" s="468" t="s">
        <v>882</v>
      </c>
      <c r="D1708" s="468" t="s">
        <v>1994</v>
      </c>
      <c r="E1708" s="468">
        <v>2.4</v>
      </c>
      <c r="F1708" s="468">
        <v>3.63</v>
      </c>
    </row>
    <row r="1709" spans="1:6">
      <c r="A1709" s="468" t="s">
        <v>2001</v>
      </c>
      <c r="B1709" s="468" t="s">
        <v>2002</v>
      </c>
      <c r="C1709" s="468" t="s">
        <v>883</v>
      </c>
      <c r="D1709" s="468" t="s">
        <v>1994</v>
      </c>
      <c r="E1709" s="468">
        <v>24</v>
      </c>
      <c r="F1709" s="468">
        <v>4.29</v>
      </c>
    </row>
    <row r="1710" spans="1:6">
      <c r="A1710" s="468" t="s">
        <v>2001</v>
      </c>
      <c r="B1710" s="468" t="s">
        <v>2002</v>
      </c>
      <c r="C1710" s="468" t="s">
        <v>854</v>
      </c>
      <c r="D1710" s="468" t="s">
        <v>1994</v>
      </c>
      <c r="E1710" s="468">
        <v>6720</v>
      </c>
      <c r="F1710" s="468">
        <v>392.53000000000003</v>
      </c>
    </row>
    <row r="1711" spans="1:6">
      <c r="A1711" s="468" t="s">
        <v>2003</v>
      </c>
      <c r="B1711" s="468" t="s">
        <v>2004</v>
      </c>
      <c r="C1711" s="468" t="s">
        <v>824</v>
      </c>
      <c r="D1711" s="468" t="s">
        <v>1994</v>
      </c>
      <c r="E1711" s="468">
        <v>12</v>
      </c>
      <c r="F1711" s="468">
        <v>6.44</v>
      </c>
    </row>
    <row r="1712" spans="1:6">
      <c r="A1712" s="468" t="s">
        <v>2003</v>
      </c>
      <c r="B1712" s="468" t="s">
        <v>2004</v>
      </c>
      <c r="C1712" s="468" t="s">
        <v>852</v>
      </c>
      <c r="D1712" s="468" t="s">
        <v>1994</v>
      </c>
      <c r="E1712" s="468">
        <v>4032</v>
      </c>
      <c r="F1712" s="468">
        <v>318.87</v>
      </c>
    </row>
    <row r="1713" spans="1:6">
      <c r="A1713" s="468" t="s">
        <v>2005</v>
      </c>
      <c r="B1713" s="468" t="s">
        <v>2006</v>
      </c>
      <c r="C1713" s="468" t="s">
        <v>856</v>
      </c>
      <c r="D1713" s="468" t="s">
        <v>1994</v>
      </c>
      <c r="E1713" s="468">
        <v>3</v>
      </c>
      <c r="F1713" s="468">
        <v>6.22</v>
      </c>
    </row>
    <row r="1714" spans="1:6">
      <c r="A1714" s="468" t="s">
        <v>2007</v>
      </c>
      <c r="B1714" s="468" t="s">
        <v>2008</v>
      </c>
      <c r="C1714" s="468" t="s">
        <v>863</v>
      </c>
      <c r="D1714" s="468" t="s">
        <v>1994</v>
      </c>
      <c r="E1714" s="468">
        <v>270</v>
      </c>
      <c r="F1714" s="468">
        <v>17.91</v>
      </c>
    </row>
    <row r="1715" spans="1:6">
      <c r="A1715" s="468" t="s">
        <v>2009</v>
      </c>
      <c r="B1715" s="468" t="s">
        <v>2010</v>
      </c>
      <c r="C1715" s="468" t="s">
        <v>845</v>
      </c>
      <c r="D1715" s="468" t="s">
        <v>1994</v>
      </c>
      <c r="E1715" s="468">
        <v>9864</v>
      </c>
      <c r="F1715" s="468">
        <v>893.9</v>
      </c>
    </row>
    <row r="1716" spans="1:6">
      <c r="A1716" s="468" t="s">
        <v>2009</v>
      </c>
      <c r="B1716" s="468" t="s">
        <v>2010</v>
      </c>
      <c r="C1716" s="468" t="s">
        <v>863</v>
      </c>
      <c r="D1716" s="468" t="s">
        <v>1994</v>
      </c>
      <c r="E1716" s="468">
        <v>10</v>
      </c>
      <c r="F1716" s="468">
        <v>1.1100000000000001</v>
      </c>
    </row>
    <row r="1717" spans="1:6">
      <c r="A1717" s="468" t="s">
        <v>2009</v>
      </c>
      <c r="B1717" s="468" t="s">
        <v>2010</v>
      </c>
      <c r="C1717" s="468" t="s">
        <v>854</v>
      </c>
      <c r="D1717" s="468" t="s">
        <v>1994</v>
      </c>
      <c r="E1717" s="468">
        <v>1088</v>
      </c>
      <c r="F1717" s="468">
        <v>178.36</v>
      </c>
    </row>
    <row r="1718" spans="1:6">
      <c r="A1718" s="468" t="s">
        <v>2011</v>
      </c>
      <c r="B1718" s="468" t="s">
        <v>2012</v>
      </c>
      <c r="C1718" s="468" t="s">
        <v>845</v>
      </c>
      <c r="D1718" s="468" t="s">
        <v>1994</v>
      </c>
      <c r="E1718" s="468">
        <v>24883.199999999997</v>
      </c>
      <c r="F1718" s="468">
        <v>2052.37</v>
      </c>
    </row>
    <row r="1719" spans="1:6">
      <c r="A1719" s="468" t="s">
        <v>2011</v>
      </c>
      <c r="B1719" s="468" t="s">
        <v>2012</v>
      </c>
      <c r="C1719" s="468" t="s">
        <v>863</v>
      </c>
      <c r="D1719" s="468" t="s">
        <v>1994</v>
      </c>
      <c r="E1719" s="468">
        <v>24176</v>
      </c>
      <c r="F1719" s="468">
        <v>2732.94</v>
      </c>
    </row>
    <row r="1720" spans="1:6">
      <c r="A1720" s="468" t="s">
        <v>2011</v>
      </c>
      <c r="B1720" s="468" t="s">
        <v>2012</v>
      </c>
      <c r="C1720" s="468" t="s">
        <v>824</v>
      </c>
      <c r="D1720" s="468" t="s">
        <v>1994</v>
      </c>
      <c r="E1720" s="468">
        <v>3313</v>
      </c>
      <c r="F1720" s="468">
        <v>785.81</v>
      </c>
    </row>
    <row r="1721" spans="1:6">
      <c r="A1721" s="468" t="s">
        <v>2011</v>
      </c>
      <c r="B1721" s="468" t="s">
        <v>2012</v>
      </c>
      <c r="C1721" s="468" t="s">
        <v>854</v>
      </c>
      <c r="D1721" s="468" t="s">
        <v>1994</v>
      </c>
      <c r="E1721" s="468">
        <v>4944</v>
      </c>
      <c r="F1721" s="468">
        <v>511.31</v>
      </c>
    </row>
    <row r="1722" spans="1:6">
      <c r="A1722" s="468" t="s">
        <v>2013</v>
      </c>
      <c r="B1722" s="468" t="s">
        <v>2014</v>
      </c>
      <c r="C1722" s="468" t="s">
        <v>854</v>
      </c>
      <c r="D1722" s="468" t="s">
        <v>1994</v>
      </c>
      <c r="E1722" s="468">
        <v>4656</v>
      </c>
      <c r="F1722" s="468">
        <v>642.01</v>
      </c>
    </row>
    <row r="1723" spans="1:6">
      <c r="A1723" s="468" t="s">
        <v>2015</v>
      </c>
      <c r="B1723" s="468" t="s">
        <v>2016</v>
      </c>
      <c r="C1723" s="468" t="s">
        <v>969</v>
      </c>
      <c r="D1723" s="468" t="s">
        <v>1994</v>
      </c>
      <c r="E1723" s="468">
        <v>24000</v>
      </c>
      <c r="F1723" s="468">
        <v>982.96</v>
      </c>
    </row>
    <row r="1724" spans="1:6">
      <c r="A1724" s="468" t="s">
        <v>2015</v>
      </c>
      <c r="B1724" s="468" t="s">
        <v>2016</v>
      </c>
      <c r="C1724" s="468" t="s">
        <v>2017</v>
      </c>
      <c r="D1724" s="468" t="s">
        <v>1994</v>
      </c>
      <c r="E1724" s="468">
        <v>118384.2</v>
      </c>
      <c r="F1724" s="468">
        <v>9104.880000000001</v>
      </c>
    </row>
    <row r="1725" spans="1:6">
      <c r="A1725" s="468" t="s">
        <v>2015</v>
      </c>
      <c r="B1725" s="468" t="s">
        <v>2016</v>
      </c>
      <c r="C1725" s="468" t="s">
        <v>863</v>
      </c>
      <c r="D1725" s="468" t="s">
        <v>1994</v>
      </c>
      <c r="E1725" s="468">
        <v>1.5</v>
      </c>
      <c r="F1725" s="468">
        <v>1.27</v>
      </c>
    </row>
    <row r="1726" spans="1:6">
      <c r="A1726" s="468" t="s">
        <v>2015</v>
      </c>
      <c r="B1726" s="468" t="s">
        <v>2016</v>
      </c>
      <c r="C1726" s="468" t="s">
        <v>824</v>
      </c>
      <c r="D1726" s="468" t="s">
        <v>1994</v>
      </c>
      <c r="E1726" s="468">
        <v>262632.75000000006</v>
      </c>
      <c r="F1726" s="468">
        <v>28407.809999999998</v>
      </c>
    </row>
    <row r="1727" spans="1:6">
      <c r="A1727" s="468" t="s">
        <v>2015</v>
      </c>
      <c r="B1727" s="468" t="s">
        <v>2016</v>
      </c>
      <c r="C1727" s="468" t="s">
        <v>980</v>
      </c>
      <c r="D1727" s="468" t="s">
        <v>1994</v>
      </c>
      <c r="E1727" s="468">
        <v>315</v>
      </c>
      <c r="F1727" s="468">
        <v>15.32</v>
      </c>
    </row>
    <row r="1728" spans="1:6">
      <c r="A1728" s="468" t="s">
        <v>2015</v>
      </c>
      <c r="B1728" s="468" t="s">
        <v>2016</v>
      </c>
      <c r="C1728" s="468" t="s">
        <v>852</v>
      </c>
      <c r="D1728" s="468" t="s">
        <v>1994</v>
      </c>
      <c r="E1728" s="468">
        <v>13074.8</v>
      </c>
      <c r="F1728" s="468">
        <v>6472.3600000000006</v>
      </c>
    </row>
    <row r="1729" spans="1:6">
      <c r="A1729" s="468" t="s">
        <v>2015</v>
      </c>
      <c r="B1729" s="468" t="s">
        <v>2016</v>
      </c>
      <c r="C1729" s="468" t="s">
        <v>883</v>
      </c>
      <c r="D1729" s="468" t="s">
        <v>1994</v>
      </c>
      <c r="E1729" s="468">
        <v>514.79999999999995</v>
      </c>
      <c r="F1729" s="468">
        <v>144.36000000000001</v>
      </c>
    </row>
    <row r="1730" spans="1:6">
      <c r="A1730" s="468" t="s">
        <v>2015</v>
      </c>
      <c r="B1730" s="468" t="s">
        <v>2016</v>
      </c>
      <c r="C1730" s="468" t="s">
        <v>859</v>
      </c>
      <c r="D1730" s="468" t="s">
        <v>1994</v>
      </c>
      <c r="E1730" s="468">
        <v>500</v>
      </c>
      <c r="F1730" s="468">
        <v>678.74</v>
      </c>
    </row>
    <row r="1731" spans="1:6">
      <c r="A1731" s="468" t="s">
        <v>2015</v>
      </c>
      <c r="B1731" s="468" t="s">
        <v>2016</v>
      </c>
      <c r="C1731" s="468" t="s">
        <v>854</v>
      </c>
      <c r="D1731" s="468" t="s">
        <v>1994</v>
      </c>
      <c r="E1731" s="468">
        <v>37657.199999999997</v>
      </c>
      <c r="F1731" s="468">
        <v>4870.12</v>
      </c>
    </row>
    <row r="1732" spans="1:6">
      <c r="A1732" s="468" t="s">
        <v>2015</v>
      </c>
      <c r="B1732" s="468" t="s">
        <v>2016</v>
      </c>
      <c r="C1732" s="468" t="s">
        <v>855</v>
      </c>
      <c r="D1732" s="468" t="s">
        <v>1994</v>
      </c>
      <c r="E1732" s="468">
        <v>1166.6599999999999</v>
      </c>
      <c r="F1732" s="468">
        <v>339.26</v>
      </c>
    </row>
    <row r="1733" spans="1:6">
      <c r="A1733" s="468" t="s">
        <v>2015</v>
      </c>
      <c r="B1733" s="468" t="s">
        <v>2016</v>
      </c>
      <c r="C1733" s="468" t="s">
        <v>856</v>
      </c>
      <c r="D1733" s="468" t="s">
        <v>1994</v>
      </c>
      <c r="E1733" s="468">
        <v>8.4</v>
      </c>
      <c r="F1733" s="468">
        <v>7.44</v>
      </c>
    </row>
    <row r="1734" spans="1:6">
      <c r="A1734" s="468" t="s">
        <v>2015</v>
      </c>
      <c r="B1734" s="468" t="s">
        <v>2016</v>
      </c>
      <c r="C1734" s="468" t="s">
        <v>872</v>
      </c>
      <c r="D1734" s="468" t="s">
        <v>1994</v>
      </c>
      <c r="E1734" s="468">
        <v>17957.379999999997</v>
      </c>
      <c r="F1734" s="468">
        <v>2372.9699999999998</v>
      </c>
    </row>
    <row r="1735" spans="1:6">
      <c r="A1735" s="468" t="s">
        <v>2018</v>
      </c>
      <c r="B1735" s="468" t="s">
        <v>2019</v>
      </c>
      <c r="C1735" s="468" t="s">
        <v>845</v>
      </c>
      <c r="D1735" s="468" t="s">
        <v>1994</v>
      </c>
      <c r="E1735" s="468">
        <v>10670.400000000001</v>
      </c>
      <c r="F1735" s="468">
        <v>987.31000000000006</v>
      </c>
    </row>
    <row r="1736" spans="1:6">
      <c r="A1736" s="468" t="s">
        <v>2018</v>
      </c>
      <c r="B1736" s="468" t="s">
        <v>2019</v>
      </c>
      <c r="C1736" s="468" t="s">
        <v>969</v>
      </c>
      <c r="D1736" s="468" t="s">
        <v>1994</v>
      </c>
      <c r="E1736" s="468">
        <v>21546356.919999994</v>
      </c>
      <c r="F1736" s="468">
        <v>992055.78</v>
      </c>
    </row>
    <row r="1737" spans="1:6">
      <c r="A1737" s="468" t="s">
        <v>2018</v>
      </c>
      <c r="B1737" s="468" t="s">
        <v>2019</v>
      </c>
      <c r="C1737" s="468" t="s">
        <v>863</v>
      </c>
      <c r="D1737" s="468" t="s">
        <v>1994</v>
      </c>
      <c r="E1737" s="468">
        <v>31033.16</v>
      </c>
      <c r="F1737" s="468">
        <v>3246.8500000000004</v>
      </c>
    </row>
    <row r="1738" spans="1:6">
      <c r="A1738" s="468" t="s">
        <v>2018</v>
      </c>
      <c r="B1738" s="468" t="s">
        <v>2019</v>
      </c>
      <c r="C1738" s="468" t="s">
        <v>824</v>
      </c>
      <c r="D1738" s="468" t="s">
        <v>1994</v>
      </c>
      <c r="E1738" s="468">
        <v>3823655.38</v>
      </c>
      <c r="F1738" s="468">
        <v>210808.68000000005</v>
      </c>
    </row>
    <row r="1739" spans="1:6">
      <c r="A1739" s="468" t="s">
        <v>2018</v>
      </c>
      <c r="B1739" s="468" t="s">
        <v>2019</v>
      </c>
      <c r="C1739" s="468" t="s">
        <v>1129</v>
      </c>
      <c r="D1739" s="468" t="s">
        <v>1994</v>
      </c>
      <c r="E1739" s="468">
        <v>180</v>
      </c>
      <c r="F1739" s="468">
        <v>22.82</v>
      </c>
    </row>
    <row r="1740" spans="1:6">
      <c r="A1740" s="468" t="s">
        <v>2018</v>
      </c>
      <c r="B1740" s="468" t="s">
        <v>2019</v>
      </c>
      <c r="C1740" s="468" t="s">
        <v>852</v>
      </c>
      <c r="D1740" s="468" t="s">
        <v>1994</v>
      </c>
      <c r="E1740" s="468">
        <v>238183.2</v>
      </c>
      <c r="F1740" s="468">
        <v>22466.25</v>
      </c>
    </row>
    <row r="1741" spans="1:6">
      <c r="A1741" s="468" t="s">
        <v>2018</v>
      </c>
      <c r="B1741" s="468" t="s">
        <v>2019</v>
      </c>
      <c r="C1741" s="468" t="s">
        <v>1503</v>
      </c>
      <c r="D1741" s="468" t="s">
        <v>1994</v>
      </c>
      <c r="E1741" s="468">
        <v>11017.04</v>
      </c>
      <c r="F1741" s="468">
        <v>1338.17</v>
      </c>
    </row>
    <row r="1742" spans="1:6">
      <c r="A1742" s="468" t="s">
        <v>2018</v>
      </c>
      <c r="B1742" s="468" t="s">
        <v>2019</v>
      </c>
      <c r="C1742" s="468" t="s">
        <v>859</v>
      </c>
      <c r="D1742" s="468" t="s">
        <v>1994</v>
      </c>
      <c r="E1742" s="468">
        <v>372</v>
      </c>
      <c r="F1742" s="468">
        <v>54.11</v>
      </c>
    </row>
    <row r="1743" spans="1:6">
      <c r="A1743" s="468" t="s">
        <v>2018</v>
      </c>
      <c r="B1743" s="468" t="s">
        <v>2019</v>
      </c>
      <c r="C1743" s="468" t="s">
        <v>963</v>
      </c>
      <c r="D1743" s="468" t="s">
        <v>1994</v>
      </c>
      <c r="E1743" s="468">
        <v>2220</v>
      </c>
      <c r="F1743" s="468">
        <v>237.58</v>
      </c>
    </row>
    <row r="1744" spans="1:6">
      <c r="A1744" s="468" t="s">
        <v>2018</v>
      </c>
      <c r="B1744" s="468" t="s">
        <v>2019</v>
      </c>
      <c r="C1744" s="468" t="s">
        <v>870</v>
      </c>
      <c r="D1744" s="468" t="s">
        <v>1994</v>
      </c>
      <c r="E1744" s="468">
        <v>136036.79999999999</v>
      </c>
      <c r="F1744" s="468">
        <v>15530.33</v>
      </c>
    </row>
    <row r="1745" spans="1:6">
      <c r="A1745" s="468" t="s">
        <v>2018</v>
      </c>
      <c r="B1745" s="468" t="s">
        <v>2019</v>
      </c>
      <c r="C1745" s="468" t="s">
        <v>854</v>
      </c>
      <c r="D1745" s="468" t="s">
        <v>1994</v>
      </c>
      <c r="E1745" s="468">
        <v>547853.00000000012</v>
      </c>
      <c r="F1745" s="468">
        <v>50272.07</v>
      </c>
    </row>
    <row r="1746" spans="1:6">
      <c r="A1746" s="468" t="s">
        <v>2018</v>
      </c>
      <c r="B1746" s="468" t="s">
        <v>2019</v>
      </c>
      <c r="C1746" s="468" t="s">
        <v>1219</v>
      </c>
      <c r="D1746" s="468" t="s">
        <v>1994</v>
      </c>
      <c r="E1746" s="468">
        <v>3509.2400000000002</v>
      </c>
      <c r="F1746" s="468">
        <v>423.57</v>
      </c>
    </row>
    <row r="1747" spans="1:6">
      <c r="A1747" s="468" t="s">
        <v>2018</v>
      </c>
      <c r="B1747" s="468" t="s">
        <v>2019</v>
      </c>
      <c r="C1747" s="468" t="s">
        <v>855</v>
      </c>
      <c r="D1747" s="468" t="s">
        <v>1994</v>
      </c>
      <c r="E1747" s="468">
        <v>9308.4000000000015</v>
      </c>
      <c r="F1747" s="468">
        <v>964.93000000000006</v>
      </c>
    </row>
    <row r="1748" spans="1:6">
      <c r="A1748" s="468" t="s">
        <v>2018</v>
      </c>
      <c r="B1748" s="468" t="s">
        <v>2019</v>
      </c>
      <c r="C1748" s="468" t="s">
        <v>856</v>
      </c>
      <c r="D1748" s="468" t="s">
        <v>1994</v>
      </c>
      <c r="E1748" s="468">
        <v>2</v>
      </c>
      <c r="F1748" s="468">
        <v>14.47</v>
      </c>
    </row>
    <row r="1749" spans="1:6">
      <c r="A1749" s="468" t="s">
        <v>2020</v>
      </c>
      <c r="B1749" s="468" t="s">
        <v>2021</v>
      </c>
      <c r="C1749" s="468" t="s">
        <v>863</v>
      </c>
      <c r="D1749" s="468" t="s">
        <v>875</v>
      </c>
      <c r="E1749" s="468">
        <v>1016</v>
      </c>
      <c r="F1749" s="468">
        <v>2429.44</v>
      </c>
    </row>
    <row r="1750" spans="1:6">
      <c r="A1750" s="468" t="s">
        <v>2020</v>
      </c>
      <c r="B1750" s="468" t="s">
        <v>2021</v>
      </c>
      <c r="C1750" s="468" t="s">
        <v>824</v>
      </c>
      <c r="D1750" s="468" t="s">
        <v>875</v>
      </c>
      <c r="E1750" s="468">
        <v>167327.84999999998</v>
      </c>
      <c r="F1750" s="468">
        <v>260522.24000000005</v>
      </c>
    </row>
    <row r="1751" spans="1:6">
      <c r="A1751" s="468" t="s">
        <v>2020</v>
      </c>
      <c r="B1751" s="468" t="s">
        <v>2021</v>
      </c>
      <c r="C1751" s="468" t="s">
        <v>980</v>
      </c>
      <c r="D1751" s="468" t="s">
        <v>875</v>
      </c>
      <c r="E1751" s="468">
        <v>823.8</v>
      </c>
      <c r="F1751" s="468">
        <v>369.85</v>
      </c>
    </row>
    <row r="1752" spans="1:6">
      <c r="A1752" s="468" t="s">
        <v>2020</v>
      </c>
      <c r="B1752" s="468" t="s">
        <v>2021</v>
      </c>
      <c r="C1752" s="468" t="s">
        <v>852</v>
      </c>
      <c r="D1752" s="468" t="s">
        <v>875</v>
      </c>
      <c r="E1752" s="468">
        <v>35748.770000000004</v>
      </c>
      <c r="F1752" s="468">
        <v>43143.53</v>
      </c>
    </row>
    <row r="1753" spans="1:6">
      <c r="A1753" s="468" t="s">
        <v>2020</v>
      </c>
      <c r="B1753" s="468" t="s">
        <v>2021</v>
      </c>
      <c r="C1753" s="468" t="s">
        <v>1159</v>
      </c>
      <c r="D1753" s="468" t="s">
        <v>875</v>
      </c>
      <c r="E1753" s="468">
        <v>7144</v>
      </c>
      <c r="F1753" s="468">
        <v>2949.46</v>
      </c>
    </row>
    <row r="1754" spans="1:6">
      <c r="A1754" s="468" t="s">
        <v>2020</v>
      </c>
      <c r="B1754" s="468" t="s">
        <v>2021</v>
      </c>
      <c r="C1754" s="468" t="s">
        <v>1015</v>
      </c>
      <c r="D1754" s="468" t="s">
        <v>875</v>
      </c>
      <c r="E1754" s="468">
        <v>2</v>
      </c>
      <c r="F1754" s="468">
        <v>3.0500000000000003</v>
      </c>
    </row>
    <row r="1755" spans="1:6">
      <c r="A1755" s="468" t="s">
        <v>2020</v>
      </c>
      <c r="B1755" s="468" t="s">
        <v>2021</v>
      </c>
      <c r="C1755" s="468" t="s">
        <v>854</v>
      </c>
      <c r="D1755" s="468" t="s">
        <v>875</v>
      </c>
      <c r="E1755" s="468">
        <v>26503.38</v>
      </c>
      <c r="F1755" s="468">
        <v>21048.110000000004</v>
      </c>
    </row>
    <row r="1756" spans="1:6">
      <c r="A1756" s="468" t="s">
        <v>2022</v>
      </c>
      <c r="B1756" s="468" t="s">
        <v>2023</v>
      </c>
      <c r="C1756" s="468" t="s">
        <v>863</v>
      </c>
      <c r="D1756" s="468" t="s">
        <v>875</v>
      </c>
      <c r="E1756" s="468">
        <v>329</v>
      </c>
      <c r="F1756" s="468">
        <v>115.12</v>
      </c>
    </row>
    <row r="1757" spans="1:6">
      <c r="A1757" s="468" t="s">
        <v>2022</v>
      </c>
      <c r="B1757" s="468" t="s">
        <v>2023</v>
      </c>
      <c r="C1757" s="468" t="s">
        <v>824</v>
      </c>
      <c r="D1757" s="468" t="s">
        <v>875</v>
      </c>
      <c r="E1757" s="468">
        <v>3548.2</v>
      </c>
      <c r="F1757" s="468">
        <v>1818.8200000000002</v>
      </c>
    </row>
    <row r="1758" spans="1:6">
      <c r="A1758" s="468" t="s">
        <v>2022</v>
      </c>
      <c r="B1758" s="468" t="s">
        <v>2023</v>
      </c>
      <c r="C1758" s="468" t="s">
        <v>1129</v>
      </c>
      <c r="D1758" s="468" t="s">
        <v>875</v>
      </c>
      <c r="E1758" s="468">
        <v>11393.1</v>
      </c>
      <c r="F1758" s="468">
        <v>3549.01</v>
      </c>
    </row>
    <row r="1759" spans="1:6">
      <c r="A1759" s="468" t="s">
        <v>2022</v>
      </c>
      <c r="B1759" s="468" t="s">
        <v>2023</v>
      </c>
      <c r="C1759" s="468" t="s">
        <v>980</v>
      </c>
      <c r="D1759" s="468" t="s">
        <v>875</v>
      </c>
      <c r="E1759" s="468">
        <v>72</v>
      </c>
      <c r="F1759" s="468">
        <v>28.41</v>
      </c>
    </row>
    <row r="1760" spans="1:6">
      <c r="A1760" s="468" t="s">
        <v>2022</v>
      </c>
      <c r="B1760" s="468" t="s">
        <v>2023</v>
      </c>
      <c r="C1760" s="468" t="s">
        <v>852</v>
      </c>
      <c r="D1760" s="468" t="s">
        <v>875</v>
      </c>
      <c r="E1760" s="468">
        <v>51647.82</v>
      </c>
      <c r="F1760" s="468">
        <v>33908.68</v>
      </c>
    </row>
    <row r="1761" spans="1:6">
      <c r="A1761" s="468" t="s">
        <v>2022</v>
      </c>
      <c r="B1761" s="468" t="s">
        <v>2023</v>
      </c>
      <c r="C1761" s="468" t="s">
        <v>963</v>
      </c>
      <c r="D1761" s="468" t="s">
        <v>875</v>
      </c>
      <c r="E1761" s="468">
        <v>11620</v>
      </c>
      <c r="F1761" s="468">
        <v>4920.37</v>
      </c>
    </row>
    <row r="1762" spans="1:6">
      <c r="A1762" s="468" t="s">
        <v>2022</v>
      </c>
      <c r="B1762" s="468" t="s">
        <v>2023</v>
      </c>
      <c r="C1762" s="468" t="s">
        <v>854</v>
      </c>
      <c r="D1762" s="468" t="s">
        <v>875</v>
      </c>
      <c r="E1762" s="468">
        <v>3960.5</v>
      </c>
      <c r="F1762" s="468">
        <v>2241.86</v>
      </c>
    </row>
    <row r="1763" spans="1:6">
      <c r="A1763" s="468" t="s">
        <v>2022</v>
      </c>
      <c r="B1763" s="468" t="s">
        <v>2023</v>
      </c>
      <c r="C1763" s="468" t="s">
        <v>1031</v>
      </c>
      <c r="D1763" s="468" t="s">
        <v>875</v>
      </c>
      <c r="E1763" s="468">
        <v>299.76</v>
      </c>
      <c r="F1763" s="468">
        <v>97.77</v>
      </c>
    </row>
    <row r="1764" spans="1:6">
      <c r="A1764" s="468" t="s">
        <v>2022</v>
      </c>
      <c r="B1764" s="468" t="s">
        <v>2023</v>
      </c>
      <c r="C1764" s="468" t="s">
        <v>855</v>
      </c>
      <c r="D1764" s="468" t="s">
        <v>875</v>
      </c>
      <c r="E1764" s="468">
        <v>1</v>
      </c>
      <c r="F1764" s="468">
        <v>16.21</v>
      </c>
    </row>
    <row r="1765" spans="1:6">
      <c r="A1765" s="468" t="s">
        <v>2022</v>
      </c>
      <c r="B1765" s="468" t="s">
        <v>2023</v>
      </c>
      <c r="C1765" s="468" t="s">
        <v>856</v>
      </c>
      <c r="D1765" s="468" t="s">
        <v>875</v>
      </c>
      <c r="E1765" s="468">
        <v>14</v>
      </c>
      <c r="F1765" s="468">
        <v>11.42</v>
      </c>
    </row>
    <row r="1766" spans="1:6">
      <c r="A1766" s="468" t="s">
        <v>2024</v>
      </c>
      <c r="B1766" s="468" t="s">
        <v>2025</v>
      </c>
      <c r="C1766" s="468" t="s">
        <v>851</v>
      </c>
      <c r="D1766" s="468" t="s">
        <v>875</v>
      </c>
      <c r="E1766" s="468">
        <v>14515.2</v>
      </c>
      <c r="F1766" s="468">
        <v>3205.01</v>
      </c>
    </row>
    <row r="1767" spans="1:6">
      <c r="A1767" s="468" t="s">
        <v>2024</v>
      </c>
      <c r="B1767" s="468" t="s">
        <v>2025</v>
      </c>
      <c r="C1767" s="468" t="s">
        <v>824</v>
      </c>
      <c r="D1767" s="468" t="s">
        <v>875</v>
      </c>
      <c r="E1767" s="468">
        <v>7091.14</v>
      </c>
      <c r="F1767" s="468">
        <v>3269.35</v>
      </c>
    </row>
    <row r="1768" spans="1:6">
      <c r="A1768" s="468" t="s">
        <v>2024</v>
      </c>
      <c r="B1768" s="468" t="s">
        <v>2025</v>
      </c>
      <c r="C1768" s="468" t="s">
        <v>980</v>
      </c>
      <c r="D1768" s="468" t="s">
        <v>875</v>
      </c>
      <c r="E1768" s="468">
        <v>155.19999999999999</v>
      </c>
      <c r="F1768" s="468">
        <v>42.21</v>
      </c>
    </row>
    <row r="1769" spans="1:6">
      <c r="A1769" s="468" t="s">
        <v>2024</v>
      </c>
      <c r="B1769" s="468" t="s">
        <v>2025</v>
      </c>
      <c r="C1769" s="468" t="s">
        <v>852</v>
      </c>
      <c r="D1769" s="468" t="s">
        <v>875</v>
      </c>
      <c r="E1769" s="468">
        <v>52908</v>
      </c>
      <c r="F1769" s="468">
        <v>24210.14</v>
      </c>
    </row>
    <row r="1770" spans="1:6">
      <c r="A1770" s="468" t="s">
        <v>2024</v>
      </c>
      <c r="B1770" s="468" t="s">
        <v>2025</v>
      </c>
      <c r="C1770" s="468" t="s">
        <v>1827</v>
      </c>
      <c r="D1770" s="468" t="s">
        <v>875</v>
      </c>
      <c r="E1770" s="468">
        <v>144</v>
      </c>
      <c r="F1770" s="468">
        <v>100.17</v>
      </c>
    </row>
    <row r="1771" spans="1:6">
      <c r="A1771" s="468" t="s">
        <v>2024</v>
      </c>
      <c r="B1771" s="468" t="s">
        <v>2025</v>
      </c>
      <c r="C1771" s="468" t="s">
        <v>883</v>
      </c>
      <c r="D1771" s="468" t="s">
        <v>875</v>
      </c>
      <c r="E1771" s="468">
        <v>48</v>
      </c>
      <c r="F1771" s="468">
        <v>12.3</v>
      </c>
    </row>
    <row r="1772" spans="1:6">
      <c r="A1772" s="468" t="s">
        <v>2024</v>
      </c>
      <c r="B1772" s="468" t="s">
        <v>2025</v>
      </c>
      <c r="C1772" s="468" t="s">
        <v>1398</v>
      </c>
      <c r="D1772" s="468" t="s">
        <v>875</v>
      </c>
      <c r="E1772" s="468">
        <v>121</v>
      </c>
      <c r="F1772" s="468">
        <v>80.63</v>
      </c>
    </row>
    <row r="1773" spans="1:6">
      <c r="A1773" s="468" t="s">
        <v>2024</v>
      </c>
      <c r="B1773" s="468" t="s">
        <v>2025</v>
      </c>
      <c r="C1773" s="468" t="s">
        <v>854</v>
      </c>
      <c r="D1773" s="468" t="s">
        <v>875</v>
      </c>
      <c r="E1773" s="468">
        <v>881.53000000000009</v>
      </c>
      <c r="F1773" s="468">
        <v>272.93</v>
      </c>
    </row>
    <row r="1774" spans="1:6">
      <c r="A1774" s="468" t="s">
        <v>2024</v>
      </c>
      <c r="B1774" s="468" t="s">
        <v>2025</v>
      </c>
      <c r="C1774" s="468" t="s">
        <v>856</v>
      </c>
      <c r="D1774" s="468" t="s">
        <v>875</v>
      </c>
      <c r="E1774" s="468">
        <v>914.08</v>
      </c>
      <c r="F1774" s="468">
        <v>1160.47</v>
      </c>
    </row>
    <row r="1775" spans="1:6">
      <c r="A1775" s="468" t="s">
        <v>2024</v>
      </c>
      <c r="B1775" s="468" t="s">
        <v>2025</v>
      </c>
      <c r="C1775" s="468" t="s">
        <v>872</v>
      </c>
      <c r="D1775" s="468" t="s">
        <v>875</v>
      </c>
      <c r="E1775" s="468">
        <v>3</v>
      </c>
      <c r="F1775" s="468">
        <v>3.35</v>
      </c>
    </row>
    <row r="1776" spans="1:6">
      <c r="A1776" s="468" t="s">
        <v>2026</v>
      </c>
      <c r="B1776" s="468" t="s">
        <v>2027</v>
      </c>
      <c r="C1776" s="468" t="s">
        <v>863</v>
      </c>
      <c r="D1776" s="468" t="s">
        <v>875</v>
      </c>
      <c r="E1776" s="468">
        <v>310</v>
      </c>
      <c r="F1776" s="468">
        <v>492.66</v>
      </c>
    </row>
    <row r="1777" spans="1:6">
      <c r="A1777" s="468" t="s">
        <v>2026</v>
      </c>
      <c r="B1777" s="468" t="s">
        <v>2027</v>
      </c>
      <c r="C1777" s="468" t="s">
        <v>824</v>
      </c>
      <c r="D1777" s="468" t="s">
        <v>875</v>
      </c>
      <c r="E1777" s="468">
        <v>7674</v>
      </c>
      <c r="F1777" s="468">
        <v>7406.88</v>
      </c>
    </row>
    <row r="1778" spans="1:6">
      <c r="A1778" s="468" t="s">
        <v>2026</v>
      </c>
      <c r="B1778" s="468" t="s">
        <v>2027</v>
      </c>
      <c r="C1778" s="468" t="s">
        <v>980</v>
      </c>
      <c r="D1778" s="468" t="s">
        <v>875</v>
      </c>
      <c r="E1778" s="468">
        <v>6633</v>
      </c>
      <c r="F1778" s="468">
        <v>12507.36</v>
      </c>
    </row>
    <row r="1779" spans="1:6">
      <c r="A1779" s="468" t="s">
        <v>2026</v>
      </c>
      <c r="B1779" s="468" t="s">
        <v>2027</v>
      </c>
      <c r="C1779" s="468" t="s">
        <v>852</v>
      </c>
      <c r="D1779" s="468" t="s">
        <v>875</v>
      </c>
      <c r="E1779" s="468">
        <v>1080</v>
      </c>
      <c r="F1779" s="468">
        <v>939.09</v>
      </c>
    </row>
    <row r="1780" spans="1:6">
      <c r="A1780" s="468" t="s">
        <v>2026</v>
      </c>
      <c r="B1780" s="468" t="s">
        <v>2027</v>
      </c>
      <c r="C1780" s="468" t="s">
        <v>1503</v>
      </c>
      <c r="D1780" s="468" t="s">
        <v>875</v>
      </c>
      <c r="E1780" s="468">
        <v>3508.92</v>
      </c>
      <c r="F1780" s="468">
        <v>4116.57</v>
      </c>
    </row>
    <row r="1781" spans="1:6">
      <c r="A1781" s="468" t="s">
        <v>2026</v>
      </c>
      <c r="B1781" s="468" t="s">
        <v>2027</v>
      </c>
      <c r="C1781" s="468" t="s">
        <v>854</v>
      </c>
      <c r="D1781" s="468" t="s">
        <v>875</v>
      </c>
      <c r="E1781" s="468">
        <v>127389.46000000002</v>
      </c>
      <c r="F1781" s="468">
        <v>83099.95</v>
      </c>
    </row>
    <row r="1782" spans="1:6">
      <c r="A1782" s="468" t="s">
        <v>2026</v>
      </c>
      <c r="B1782" s="468" t="s">
        <v>2027</v>
      </c>
      <c r="C1782" s="468" t="s">
        <v>855</v>
      </c>
      <c r="D1782" s="468" t="s">
        <v>875</v>
      </c>
      <c r="E1782" s="468">
        <v>515</v>
      </c>
      <c r="F1782" s="468">
        <v>718.43000000000006</v>
      </c>
    </row>
    <row r="1783" spans="1:6">
      <c r="A1783" s="468" t="s">
        <v>2026</v>
      </c>
      <c r="B1783" s="468" t="s">
        <v>2027</v>
      </c>
      <c r="C1783" s="468" t="s">
        <v>872</v>
      </c>
      <c r="D1783" s="468" t="s">
        <v>875</v>
      </c>
      <c r="E1783" s="468">
        <v>6970</v>
      </c>
      <c r="F1783" s="468">
        <v>3338.65</v>
      </c>
    </row>
    <row r="1784" spans="1:6">
      <c r="A1784" s="468" t="s">
        <v>2028</v>
      </c>
      <c r="B1784" s="468" t="s">
        <v>2029</v>
      </c>
      <c r="C1784" s="468" t="s">
        <v>1013</v>
      </c>
      <c r="D1784" s="468" t="s">
        <v>875</v>
      </c>
      <c r="E1784" s="468">
        <v>160</v>
      </c>
      <c r="F1784" s="468">
        <v>412.66</v>
      </c>
    </row>
    <row r="1785" spans="1:6">
      <c r="A1785" s="468" t="s">
        <v>2028</v>
      </c>
      <c r="B1785" s="468" t="s">
        <v>2029</v>
      </c>
      <c r="C1785" s="468" t="s">
        <v>863</v>
      </c>
      <c r="D1785" s="468" t="s">
        <v>875</v>
      </c>
      <c r="E1785" s="468">
        <v>595182.5</v>
      </c>
      <c r="F1785" s="468">
        <v>105668.84999999999</v>
      </c>
    </row>
    <row r="1786" spans="1:6">
      <c r="A1786" s="468" t="s">
        <v>2028</v>
      </c>
      <c r="B1786" s="468" t="s">
        <v>2029</v>
      </c>
      <c r="C1786" s="468" t="s">
        <v>966</v>
      </c>
      <c r="D1786" s="468" t="s">
        <v>875</v>
      </c>
      <c r="E1786" s="468">
        <v>3</v>
      </c>
      <c r="F1786" s="468">
        <v>15.19</v>
      </c>
    </row>
    <row r="1787" spans="1:6">
      <c r="A1787" s="468" t="s">
        <v>2028</v>
      </c>
      <c r="B1787" s="468" t="s">
        <v>2029</v>
      </c>
      <c r="C1787" s="468" t="s">
        <v>1825</v>
      </c>
      <c r="D1787" s="468" t="s">
        <v>875</v>
      </c>
      <c r="E1787" s="468">
        <v>51150</v>
      </c>
      <c r="F1787" s="468">
        <v>9906.92</v>
      </c>
    </row>
    <row r="1788" spans="1:6">
      <c r="A1788" s="468" t="s">
        <v>2028</v>
      </c>
      <c r="B1788" s="468" t="s">
        <v>2029</v>
      </c>
      <c r="C1788" s="468" t="s">
        <v>850</v>
      </c>
      <c r="D1788" s="468" t="s">
        <v>875</v>
      </c>
      <c r="E1788" s="468">
        <v>731</v>
      </c>
      <c r="F1788" s="468">
        <v>591.19000000000005</v>
      </c>
    </row>
    <row r="1789" spans="1:6">
      <c r="A1789" s="468" t="s">
        <v>2028</v>
      </c>
      <c r="B1789" s="468" t="s">
        <v>2029</v>
      </c>
      <c r="C1789" s="468" t="s">
        <v>851</v>
      </c>
      <c r="D1789" s="468" t="s">
        <v>875</v>
      </c>
      <c r="E1789" s="468">
        <v>35</v>
      </c>
      <c r="F1789" s="468">
        <v>154.08000000000001</v>
      </c>
    </row>
    <row r="1790" spans="1:6">
      <c r="A1790" s="468" t="s">
        <v>2028</v>
      </c>
      <c r="B1790" s="468" t="s">
        <v>2029</v>
      </c>
      <c r="C1790" s="468" t="s">
        <v>824</v>
      </c>
      <c r="D1790" s="468" t="s">
        <v>875</v>
      </c>
      <c r="E1790" s="468">
        <v>177841.64</v>
      </c>
      <c r="F1790" s="468">
        <v>26040.95</v>
      </c>
    </row>
    <row r="1791" spans="1:6">
      <c r="A1791" s="468" t="s">
        <v>2028</v>
      </c>
      <c r="B1791" s="468" t="s">
        <v>2029</v>
      </c>
      <c r="C1791" s="468" t="s">
        <v>883</v>
      </c>
      <c r="D1791" s="468" t="s">
        <v>875</v>
      </c>
      <c r="E1791" s="468">
        <v>30</v>
      </c>
      <c r="F1791" s="468">
        <v>329.76</v>
      </c>
    </row>
    <row r="1792" spans="1:6">
      <c r="A1792" s="468" t="s">
        <v>2028</v>
      </c>
      <c r="B1792" s="468" t="s">
        <v>2029</v>
      </c>
      <c r="C1792" s="468" t="s">
        <v>1031</v>
      </c>
      <c r="D1792" s="468" t="s">
        <v>875</v>
      </c>
      <c r="E1792" s="468">
        <v>86320</v>
      </c>
      <c r="F1792" s="468">
        <v>19248.620000000003</v>
      </c>
    </row>
    <row r="1793" spans="1:6">
      <c r="A1793" s="468" t="s">
        <v>2028</v>
      </c>
      <c r="B1793" s="468" t="s">
        <v>2029</v>
      </c>
      <c r="C1793" s="468" t="s">
        <v>855</v>
      </c>
      <c r="D1793" s="468" t="s">
        <v>875</v>
      </c>
      <c r="E1793" s="468">
        <v>43.399999999999991</v>
      </c>
      <c r="F1793" s="468">
        <v>1159.3</v>
      </c>
    </row>
    <row r="1794" spans="1:6">
      <c r="A1794" s="468" t="s">
        <v>2028</v>
      </c>
      <c r="B1794" s="468" t="s">
        <v>2029</v>
      </c>
      <c r="C1794" s="468" t="s">
        <v>856</v>
      </c>
      <c r="D1794" s="468" t="s">
        <v>875</v>
      </c>
      <c r="E1794" s="468">
        <v>0.5</v>
      </c>
      <c r="F1794" s="468">
        <v>2.65</v>
      </c>
    </row>
    <row r="1795" spans="1:6">
      <c r="A1795" s="468" t="s">
        <v>2030</v>
      </c>
      <c r="B1795" s="468" t="s">
        <v>2031</v>
      </c>
      <c r="C1795" s="468" t="s">
        <v>1013</v>
      </c>
      <c r="D1795" s="468" t="s">
        <v>875</v>
      </c>
      <c r="E1795" s="468">
        <v>500</v>
      </c>
      <c r="F1795" s="468">
        <v>216.27</v>
      </c>
    </row>
    <row r="1796" spans="1:6">
      <c r="A1796" s="468" t="s">
        <v>2030</v>
      </c>
      <c r="B1796" s="468" t="s">
        <v>2031</v>
      </c>
      <c r="C1796" s="468" t="s">
        <v>824</v>
      </c>
      <c r="D1796" s="468" t="s">
        <v>875</v>
      </c>
      <c r="E1796" s="468">
        <v>150</v>
      </c>
      <c r="F1796" s="468">
        <v>198.22</v>
      </c>
    </row>
    <row r="1797" spans="1:6">
      <c r="A1797" s="468" t="s">
        <v>2030</v>
      </c>
      <c r="B1797" s="468" t="s">
        <v>2031</v>
      </c>
      <c r="C1797" s="468" t="s">
        <v>883</v>
      </c>
      <c r="D1797" s="468" t="s">
        <v>875</v>
      </c>
      <c r="E1797" s="468">
        <v>60</v>
      </c>
      <c r="F1797" s="468">
        <v>215.74</v>
      </c>
    </row>
    <row r="1798" spans="1:6">
      <c r="A1798" s="468" t="s">
        <v>2030</v>
      </c>
      <c r="B1798" s="468" t="s">
        <v>2031</v>
      </c>
      <c r="C1798" s="468" t="s">
        <v>963</v>
      </c>
      <c r="D1798" s="468" t="s">
        <v>875</v>
      </c>
      <c r="E1798" s="468">
        <v>15</v>
      </c>
      <c r="F1798" s="468">
        <v>6.09</v>
      </c>
    </row>
    <row r="1799" spans="1:6">
      <c r="A1799" s="468" t="s">
        <v>2030</v>
      </c>
      <c r="B1799" s="468" t="s">
        <v>2031</v>
      </c>
      <c r="C1799" s="468" t="s">
        <v>855</v>
      </c>
      <c r="D1799" s="468" t="s">
        <v>875</v>
      </c>
      <c r="E1799" s="468">
        <v>1.2</v>
      </c>
      <c r="F1799" s="468">
        <v>121</v>
      </c>
    </row>
    <row r="1800" spans="1:6">
      <c r="A1800" s="468" t="s">
        <v>2032</v>
      </c>
      <c r="B1800" s="468" t="s">
        <v>2033</v>
      </c>
      <c r="C1800" s="468" t="s">
        <v>863</v>
      </c>
      <c r="D1800" s="468" t="s">
        <v>875</v>
      </c>
      <c r="E1800" s="468">
        <v>30</v>
      </c>
      <c r="F1800" s="468">
        <v>2.79</v>
      </c>
    </row>
    <row r="1801" spans="1:6">
      <c r="A1801" s="468" t="s">
        <v>2032</v>
      </c>
      <c r="B1801" s="468" t="s">
        <v>2033</v>
      </c>
      <c r="C1801" s="468" t="s">
        <v>824</v>
      </c>
      <c r="D1801" s="468" t="s">
        <v>875</v>
      </c>
      <c r="E1801" s="468">
        <v>141975</v>
      </c>
      <c r="F1801" s="468">
        <v>15209.37</v>
      </c>
    </row>
    <row r="1802" spans="1:6">
      <c r="A1802" s="468" t="s">
        <v>2032</v>
      </c>
      <c r="B1802" s="468" t="s">
        <v>2033</v>
      </c>
      <c r="C1802" s="468" t="s">
        <v>1856</v>
      </c>
      <c r="D1802" s="468" t="s">
        <v>875</v>
      </c>
      <c r="E1802" s="468">
        <v>2054.4</v>
      </c>
      <c r="F1802" s="468">
        <v>662.28</v>
      </c>
    </row>
    <row r="1803" spans="1:6">
      <c r="A1803" s="468" t="s">
        <v>2032</v>
      </c>
      <c r="B1803" s="468" t="s">
        <v>2033</v>
      </c>
      <c r="C1803" s="468" t="s">
        <v>854</v>
      </c>
      <c r="D1803" s="468" t="s">
        <v>875</v>
      </c>
      <c r="E1803" s="468">
        <v>8.5</v>
      </c>
      <c r="F1803" s="468">
        <v>3.61</v>
      </c>
    </row>
    <row r="1804" spans="1:6">
      <c r="A1804" s="468" t="s">
        <v>2032</v>
      </c>
      <c r="B1804" s="468" t="s">
        <v>2033</v>
      </c>
      <c r="C1804" s="468" t="s">
        <v>1031</v>
      </c>
      <c r="D1804" s="468" t="s">
        <v>875</v>
      </c>
      <c r="E1804" s="468">
        <v>5800</v>
      </c>
      <c r="F1804" s="468">
        <v>1971.42</v>
      </c>
    </row>
    <row r="1805" spans="1:6">
      <c r="A1805" s="468" t="s">
        <v>2032</v>
      </c>
      <c r="B1805" s="468" t="s">
        <v>2033</v>
      </c>
      <c r="C1805" s="468" t="s">
        <v>2034</v>
      </c>
      <c r="D1805" s="468" t="s">
        <v>875</v>
      </c>
      <c r="E1805" s="468">
        <v>2000</v>
      </c>
      <c r="F1805" s="468">
        <v>223.98000000000002</v>
      </c>
    </row>
    <row r="1806" spans="1:6">
      <c r="A1806" s="468" t="s">
        <v>2032</v>
      </c>
      <c r="B1806" s="468" t="s">
        <v>2033</v>
      </c>
      <c r="C1806" s="468" t="s">
        <v>856</v>
      </c>
      <c r="D1806" s="468" t="s">
        <v>875</v>
      </c>
      <c r="E1806" s="468">
        <v>10753</v>
      </c>
      <c r="F1806" s="468">
        <v>928.14</v>
      </c>
    </row>
    <row r="1807" spans="1:6">
      <c r="A1807" s="468" t="s">
        <v>2035</v>
      </c>
      <c r="B1807" s="468" t="s">
        <v>2036</v>
      </c>
      <c r="C1807" s="468" t="s">
        <v>863</v>
      </c>
      <c r="D1807" s="468" t="s">
        <v>875</v>
      </c>
      <c r="E1807" s="468">
        <v>13040.7</v>
      </c>
      <c r="F1807" s="468">
        <v>1920.06</v>
      </c>
    </row>
    <row r="1808" spans="1:6">
      <c r="A1808" s="468" t="s">
        <v>2035</v>
      </c>
      <c r="B1808" s="468" t="s">
        <v>2036</v>
      </c>
      <c r="C1808" s="468" t="s">
        <v>824</v>
      </c>
      <c r="D1808" s="468" t="s">
        <v>875</v>
      </c>
      <c r="E1808" s="468">
        <v>712276.07000000007</v>
      </c>
      <c r="F1808" s="468">
        <v>39012.990000000005</v>
      </c>
    </row>
    <row r="1809" spans="1:6">
      <c r="A1809" s="468" t="s">
        <v>2035</v>
      </c>
      <c r="B1809" s="468" t="s">
        <v>2036</v>
      </c>
      <c r="C1809" s="468" t="s">
        <v>1391</v>
      </c>
      <c r="D1809" s="468" t="s">
        <v>875</v>
      </c>
      <c r="E1809" s="468">
        <v>1248</v>
      </c>
      <c r="F1809" s="468">
        <v>229.68</v>
      </c>
    </row>
    <row r="1810" spans="1:6">
      <c r="A1810" s="468" t="s">
        <v>2035</v>
      </c>
      <c r="B1810" s="468" t="s">
        <v>2036</v>
      </c>
      <c r="C1810" s="468" t="s">
        <v>980</v>
      </c>
      <c r="D1810" s="468" t="s">
        <v>875</v>
      </c>
      <c r="E1810" s="468">
        <v>2482</v>
      </c>
      <c r="F1810" s="468">
        <v>122.03</v>
      </c>
    </row>
    <row r="1811" spans="1:6">
      <c r="A1811" s="468" t="s">
        <v>2035</v>
      </c>
      <c r="B1811" s="468" t="s">
        <v>2036</v>
      </c>
      <c r="C1811" s="468" t="s">
        <v>852</v>
      </c>
      <c r="D1811" s="468" t="s">
        <v>875</v>
      </c>
      <c r="E1811" s="468">
        <v>6396</v>
      </c>
      <c r="F1811" s="468">
        <v>1190.3900000000001</v>
      </c>
    </row>
    <row r="1812" spans="1:6">
      <c r="A1812" s="468" t="s">
        <v>2035</v>
      </c>
      <c r="B1812" s="468" t="s">
        <v>2036</v>
      </c>
      <c r="C1812" s="468" t="s">
        <v>963</v>
      </c>
      <c r="D1812" s="468" t="s">
        <v>875</v>
      </c>
      <c r="E1812" s="468">
        <v>24787.599999999999</v>
      </c>
      <c r="F1812" s="468">
        <v>6854.87</v>
      </c>
    </row>
    <row r="1813" spans="1:6">
      <c r="A1813" s="468" t="s">
        <v>2035</v>
      </c>
      <c r="B1813" s="468" t="s">
        <v>2036</v>
      </c>
      <c r="C1813" s="468" t="s">
        <v>854</v>
      </c>
      <c r="D1813" s="468" t="s">
        <v>875</v>
      </c>
      <c r="E1813" s="468">
        <v>1652</v>
      </c>
      <c r="F1813" s="468">
        <v>306.83000000000004</v>
      </c>
    </row>
    <row r="1814" spans="1:6">
      <c r="A1814" s="468" t="s">
        <v>2037</v>
      </c>
      <c r="B1814" s="468" t="s">
        <v>2038</v>
      </c>
      <c r="C1814" s="468" t="s">
        <v>863</v>
      </c>
      <c r="D1814" s="468" t="s">
        <v>875</v>
      </c>
      <c r="E1814" s="468">
        <v>34119.35</v>
      </c>
      <c r="F1814" s="468">
        <v>3853.4700000000003</v>
      </c>
    </row>
    <row r="1815" spans="1:6">
      <c r="A1815" s="468" t="s">
        <v>2037</v>
      </c>
      <c r="B1815" s="468" t="s">
        <v>2038</v>
      </c>
      <c r="C1815" s="468" t="s">
        <v>824</v>
      </c>
      <c r="D1815" s="468" t="s">
        <v>875</v>
      </c>
      <c r="E1815" s="468">
        <v>700354.05</v>
      </c>
      <c r="F1815" s="468">
        <v>94388.900000000009</v>
      </c>
    </row>
    <row r="1816" spans="1:6">
      <c r="A1816" s="468" t="s">
        <v>2037</v>
      </c>
      <c r="B1816" s="468" t="s">
        <v>2038</v>
      </c>
      <c r="C1816" s="468" t="s">
        <v>882</v>
      </c>
      <c r="D1816" s="468" t="s">
        <v>875</v>
      </c>
      <c r="E1816" s="468">
        <v>2989.2000000000003</v>
      </c>
      <c r="F1816" s="468">
        <v>710.15000000000009</v>
      </c>
    </row>
    <row r="1817" spans="1:6">
      <c r="A1817" s="468" t="s">
        <v>2037</v>
      </c>
      <c r="B1817" s="468" t="s">
        <v>2038</v>
      </c>
      <c r="C1817" s="468" t="s">
        <v>852</v>
      </c>
      <c r="D1817" s="468" t="s">
        <v>875</v>
      </c>
      <c r="E1817" s="468">
        <v>317</v>
      </c>
      <c r="F1817" s="468">
        <v>36.24</v>
      </c>
    </row>
    <row r="1818" spans="1:6">
      <c r="A1818" s="468" t="s">
        <v>2037</v>
      </c>
      <c r="B1818" s="468" t="s">
        <v>2038</v>
      </c>
      <c r="C1818" s="468" t="s">
        <v>1014</v>
      </c>
      <c r="D1818" s="468" t="s">
        <v>875</v>
      </c>
      <c r="E1818" s="468">
        <v>182</v>
      </c>
      <c r="F1818" s="468">
        <v>39.76</v>
      </c>
    </row>
    <row r="1819" spans="1:6">
      <c r="A1819" s="468" t="s">
        <v>2037</v>
      </c>
      <c r="B1819" s="468" t="s">
        <v>2038</v>
      </c>
      <c r="C1819" s="468" t="s">
        <v>883</v>
      </c>
      <c r="D1819" s="468" t="s">
        <v>875</v>
      </c>
      <c r="E1819" s="468">
        <v>352.8</v>
      </c>
      <c r="F1819" s="468">
        <v>276.95</v>
      </c>
    </row>
    <row r="1820" spans="1:6">
      <c r="A1820" s="468" t="s">
        <v>2037</v>
      </c>
      <c r="B1820" s="468" t="s">
        <v>2038</v>
      </c>
      <c r="C1820" s="468" t="s">
        <v>854</v>
      </c>
      <c r="D1820" s="468" t="s">
        <v>875</v>
      </c>
      <c r="E1820" s="468">
        <v>12100.599999999999</v>
      </c>
      <c r="F1820" s="468">
        <v>1812.4</v>
      </c>
    </row>
    <row r="1821" spans="1:6">
      <c r="A1821" s="468" t="s">
        <v>2037</v>
      </c>
      <c r="B1821" s="468" t="s">
        <v>2038</v>
      </c>
      <c r="C1821" s="468" t="s">
        <v>1219</v>
      </c>
      <c r="D1821" s="468" t="s">
        <v>875</v>
      </c>
      <c r="E1821" s="468">
        <v>1281.4000000000001</v>
      </c>
      <c r="F1821" s="468">
        <v>147.68</v>
      </c>
    </row>
    <row r="1822" spans="1:6">
      <c r="A1822" s="468" t="s">
        <v>2037</v>
      </c>
      <c r="B1822" s="468" t="s">
        <v>2038</v>
      </c>
      <c r="C1822" s="468" t="s">
        <v>855</v>
      </c>
      <c r="D1822" s="468" t="s">
        <v>875</v>
      </c>
      <c r="E1822" s="468">
        <v>2052.46</v>
      </c>
      <c r="F1822" s="468">
        <v>473.23</v>
      </c>
    </row>
    <row r="1823" spans="1:6">
      <c r="A1823" s="468" t="s">
        <v>2037</v>
      </c>
      <c r="B1823" s="468" t="s">
        <v>2038</v>
      </c>
      <c r="C1823" s="468" t="s">
        <v>856</v>
      </c>
      <c r="D1823" s="468" t="s">
        <v>875</v>
      </c>
      <c r="E1823" s="468">
        <v>735</v>
      </c>
      <c r="F1823" s="468">
        <v>75.540000000000006</v>
      </c>
    </row>
    <row r="1824" spans="1:6">
      <c r="A1824" s="468" t="s">
        <v>2039</v>
      </c>
      <c r="B1824" s="468" t="s">
        <v>2040</v>
      </c>
      <c r="C1824" s="468" t="s">
        <v>863</v>
      </c>
      <c r="D1824" s="468" t="s">
        <v>875</v>
      </c>
      <c r="E1824" s="468">
        <v>400</v>
      </c>
      <c r="F1824" s="468">
        <v>45.54</v>
      </c>
    </row>
    <row r="1825" spans="1:6">
      <c r="A1825" s="468" t="s">
        <v>2039</v>
      </c>
      <c r="B1825" s="468" t="s">
        <v>2040</v>
      </c>
      <c r="C1825" s="468" t="s">
        <v>824</v>
      </c>
      <c r="D1825" s="468" t="s">
        <v>875</v>
      </c>
      <c r="E1825" s="468">
        <v>1830.64</v>
      </c>
      <c r="F1825" s="468">
        <v>461.67</v>
      </c>
    </row>
    <row r="1826" spans="1:6">
      <c r="A1826" s="468" t="s">
        <v>2039</v>
      </c>
      <c r="B1826" s="468" t="s">
        <v>2040</v>
      </c>
      <c r="C1826" s="468" t="s">
        <v>882</v>
      </c>
      <c r="D1826" s="468" t="s">
        <v>875</v>
      </c>
      <c r="E1826" s="468">
        <v>4</v>
      </c>
      <c r="F1826" s="468">
        <v>36.21</v>
      </c>
    </row>
    <row r="1827" spans="1:6">
      <c r="A1827" s="468" t="s">
        <v>2039</v>
      </c>
      <c r="B1827" s="468" t="s">
        <v>2040</v>
      </c>
      <c r="C1827" s="468" t="s">
        <v>1014</v>
      </c>
      <c r="D1827" s="468" t="s">
        <v>875</v>
      </c>
      <c r="E1827" s="468">
        <v>266.39999999999998</v>
      </c>
      <c r="F1827" s="468">
        <v>30.88</v>
      </c>
    </row>
    <row r="1828" spans="1:6">
      <c r="A1828" s="468" t="s">
        <v>2039</v>
      </c>
      <c r="B1828" s="468" t="s">
        <v>2040</v>
      </c>
      <c r="C1828" s="468" t="s">
        <v>854</v>
      </c>
      <c r="D1828" s="468" t="s">
        <v>875</v>
      </c>
      <c r="E1828" s="468">
        <v>420</v>
      </c>
      <c r="F1828" s="468">
        <v>19.2</v>
      </c>
    </row>
    <row r="1829" spans="1:6">
      <c r="A1829" s="468" t="s">
        <v>2039</v>
      </c>
      <c r="B1829" s="468" t="s">
        <v>2040</v>
      </c>
      <c r="C1829" s="468" t="s">
        <v>1219</v>
      </c>
      <c r="D1829" s="468" t="s">
        <v>875</v>
      </c>
      <c r="E1829" s="468">
        <v>576</v>
      </c>
      <c r="F1829" s="468">
        <v>106.93</v>
      </c>
    </row>
    <row r="1830" spans="1:6">
      <c r="A1830" s="468" t="s">
        <v>2039</v>
      </c>
      <c r="B1830" s="468" t="s">
        <v>2040</v>
      </c>
      <c r="C1830" s="468" t="s">
        <v>856</v>
      </c>
      <c r="D1830" s="468" t="s">
        <v>875</v>
      </c>
      <c r="E1830" s="468">
        <v>14727.12</v>
      </c>
      <c r="F1830" s="468">
        <v>2380.8999999999996</v>
      </c>
    </row>
    <row r="1831" spans="1:6">
      <c r="A1831" s="468" t="s">
        <v>2041</v>
      </c>
      <c r="B1831" s="468" t="s">
        <v>2042</v>
      </c>
      <c r="C1831" s="468" t="s">
        <v>1050</v>
      </c>
      <c r="D1831" s="468" t="s">
        <v>875</v>
      </c>
      <c r="E1831" s="468">
        <v>360</v>
      </c>
      <c r="F1831" s="468">
        <v>79.23</v>
      </c>
    </row>
    <row r="1832" spans="1:6">
      <c r="A1832" s="468" t="s">
        <v>2041</v>
      </c>
      <c r="B1832" s="468" t="s">
        <v>2042</v>
      </c>
      <c r="C1832" s="468" t="s">
        <v>969</v>
      </c>
      <c r="D1832" s="468" t="s">
        <v>875</v>
      </c>
      <c r="E1832" s="468">
        <v>61536</v>
      </c>
      <c r="F1832" s="468">
        <v>21576.850000000002</v>
      </c>
    </row>
    <row r="1833" spans="1:6">
      <c r="A1833" s="468" t="s">
        <v>2041</v>
      </c>
      <c r="B1833" s="468" t="s">
        <v>2042</v>
      </c>
      <c r="C1833" s="468" t="s">
        <v>1013</v>
      </c>
      <c r="D1833" s="468" t="s">
        <v>875</v>
      </c>
      <c r="E1833" s="468">
        <v>264.60000000000002</v>
      </c>
      <c r="F1833" s="468">
        <v>57.84</v>
      </c>
    </row>
    <row r="1834" spans="1:6">
      <c r="A1834" s="468" t="s">
        <v>2041</v>
      </c>
      <c r="B1834" s="468" t="s">
        <v>2042</v>
      </c>
      <c r="C1834" s="468" t="s">
        <v>863</v>
      </c>
      <c r="D1834" s="468" t="s">
        <v>875</v>
      </c>
      <c r="E1834" s="468">
        <v>169608.81</v>
      </c>
      <c r="F1834" s="468">
        <v>31138.079999999998</v>
      </c>
    </row>
    <row r="1835" spans="1:6">
      <c r="A1835" s="468" t="s">
        <v>2041</v>
      </c>
      <c r="B1835" s="468" t="s">
        <v>2042</v>
      </c>
      <c r="C1835" s="468" t="s">
        <v>1825</v>
      </c>
      <c r="D1835" s="468" t="s">
        <v>875</v>
      </c>
      <c r="E1835" s="468">
        <v>541.44000000000005</v>
      </c>
      <c r="F1835" s="468">
        <v>46.62</v>
      </c>
    </row>
    <row r="1836" spans="1:6">
      <c r="A1836" s="468" t="s">
        <v>2041</v>
      </c>
      <c r="B1836" s="468" t="s">
        <v>2042</v>
      </c>
      <c r="C1836" s="468" t="s">
        <v>850</v>
      </c>
      <c r="D1836" s="468" t="s">
        <v>875</v>
      </c>
      <c r="E1836" s="468">
        <v>72</v>
      </c>
      <c r="F1836" s="468">
        <v>33.31</v>
      </c>
    </row>
    <row r="1837" spans="1:6">
      <c r="A1837" s="468" t="s">
        <v>2041</v>
      </c>
      <c r="B1837" s="468" t="s">
        <v>2042</v>
      </c>
      <c r="C1837" s="468" t="s">
        <v>851</v>
      </c>
      <c r="D1837" s="468" t="s">
        <v>875</v>
      </c>
      <c r="E1837" s="468">
        <v>8.5</v>
      </c>
      <c r="F1837" s="468">
        <v>11.5</v>
      </c>
    </row>
    <row r="1838" spans="1:6">
      <c r="A1838" s="468" t="s">
        <v>2041</v>
      </c>
      <c r="B1838" s="468" t="s">
        <v>2042</v>
      </c>
      <c r="C1838" s="468" t="s">
        <v>824</v>
      </c>
      <c r="D1838" s="468" t="s">
        <v>875</v>
      </c>
      <c r="E1838" s="468">
        <v>600231.25</v>
      </c>
      <c r="F1838" s="468">
        <v>133147.46</v>
      </c>
    </row>
    <row r="1839" spans="1:6">
      <c r="A1839" s="468" t="s">
        <v>2041</v>
      </c>
      <c r="B1839" s="468" t="s">
        <v>2042</v>
      </c>
      <c r="C1839" s="468" t="s">
        <v>882</v>
      </c>
      <c r="D1839" s="468" t="s">
        <v>875</v>
      </c>
      <c r="E1839" s="468">
        <v>1555.0200000000002</v>
      </c>
      <c r="F1839" s="468">
        <v>795.48</v>
      </c>
    </row>
    <row r="1840" spans="1:6">
      <c r="A1840" s="468" t="s">
        <v>2041</v>
      </c>
      <c r="B1840" s="468" t="s">
        <v>2042</v>
      </c>
      <c r="C1840" s="468" t="s">
        <v>1391</v>
      </c>
      <c r="D1840" s="468" t="s">
        <v>875</v>
      </c>
      <c r="E1840" s="468">
        <v>1029.5</v>
      </c>
      <c r="F1840" s="468">
        <v>350.84000000000003</v>
      </c>
    </row>
    <row r="1841" spans="1:6">
      <c r="A1841" s="468" t="s">
        <v>2041</v>
      </c>
      <c r="B1841" s="468" t="s">
        <v>2042</v>
      </c>
      <c r="C1841" s="468" t="s">
        <v>980</v>
      </c>
      <c r="D1841" s="468" t="s">
        <v>875</v>
      </c>
      <c r="E1841" s="468">
        <v>6559.76</v>
      </c>
      <c r="F1841" s="468">
        <v>816.51</v>
      </c>
    </row>
    <row r="1842" spans="1:6">
      <c r="A1842" s="468" t="s">
        <v>2041</v>
      </c>
      <c r="B1842" s="468" t="s">
        <v>2042</v>
      </c>
      <c r="C1842" s="468" t="s">
        <v>852</v>
      </c>
      <c r="D1842" s="468" t="s">
        <v>875</v>
      </c>
      <c r="E1842" s="468">
        <v>21232</v>
      </c>
      <c r="F1842" s="468">
        <v>8081.4800000000005</v>
      </c>
    </row>
    <row r="1843" spans="1:6">
      <c r="A1843" s="468" t="s">
        <v>2041</v>
      </c>
      <c r="B1843" s="468" t="s">
        <v>2042</v>
      </c>
      <c r="C1843" s="468" t="s">
        <v>1856</v>
      </c>
      <c r="D1843" s="468" t="s">
        <v>875</v>
      </c>
      <c r="E1843" s="468">
        <v>7505.28</v>
      </c>
      <c r="F1843" s="468">
        <v>2281.52</v>
      </c>
    </row>
    <row r="1844" spans="1:6">
      <c r="A1844" s="468" t="s">
        <v>2041</v>
      </c>
      <c r="B1844" s="468" t="s">
        <v>2042</v>
      </c>
      <c r="C1844" s="468" t="s">
        <v>1014</v>
      </c>
      <c r="D1844" s="468" t="s">
        <v>875</v>
      </c>
      <c r="E1844" s="468">
        <v>42.24</v>
      </c>
      <c r="F1844" s="468">
        <v>4.26</v>
      </c>
    </row>
    <row r="1845" spans="1:6">
      <c r="A1845" s="468" t="s">
        <v>2041</v>
      </c>
      <c r="B1845" s="468" t="s">
        <v>2042</v>
      </c>
      <c r="C1845" s="468" t="s">
        <v>883</v>
      </c>
      <c r="D1845" s="468" t="s">
        <v>875</v>
      </c>
      <c r="E1845" s="468">
        <v>358.74</v>
      </c>
      <c r="F1845" s="468">
        <v>670.48</v>
      </c>
    </row>
    <row r="1846" spans="1:6">
      <c r="A1846" s="468" t="s">
        <v>2041</v>
      </c>
      <c r="B1846" s="468" t="s">
        <v>2042</v>
      </c>
      <c r="C1846" s="468" t="s">
        <v>866</v>
      </c>
      <c r="D1846" s="468" t="s">
        <v>875</v>
      </c>
      <c r="E1846" s="468">
        <v>1</v>
      </c>
      <c r="F1846" s="468">
        <v>5.7700000000000005</v>
      </c>
    </row>
    <row r="1847" spans="1:6">
      <c r="A1847" s="468" t="s">
        <v>2041</v>
      </c>
      <c r="B1847" s="468" t="s">
        <v>2042</v>
      </c>
      <c r="C1847" s="468" t="s">
        <v>2043</v>
      </c>
      <c r="D1847" s="468" t="s">
        <v>875</v>
      </c>
      <c r="E1847" s="468">
        <v>163.20000000000002</v>
      </c>
      <c r="F1847" s="468">
        <v>9.7900000000000009</v>
      </c>
    </row>
    <row r="1848" spans="1:6">
      <c r="A1848" s="468" t="s">
        <v>2041</v>
      </c>
      <c r="B1848" s="468" t="s">
        <v>2042</v>
      </c>
      <c r="C1848" s="468" t="s">
        <v>963</v>
      </c>
      <c r="D1848" s="468" t="s">
        <v>875</v>
      </c>
      <c r="E1848" s="468">
        <v>478699.98000000004</v>
      </c>
      <c r="F1848" s="468">
        <v>197147.63</v>
      </c>
    </row>
    <row r="1849" spans="1:6">
      <c r="A1849" s="468" t="s">
        <v>2041</v>
      </c>
      <c r="B1849" s="468" t="s">
        <v>2042</v>
      </c>
      <c r="C1849" s="468" t="s">
        <v>1015</v>
      </c>
      <c r="D1849" s="468" t="s">
        <v>875</v>
      </c>
      <c r="E1849" s="468">
        <v>3.6</v>
      </c>
      <c r="F1849" s="468">
        <v>17.05</v>
      </c>
    </row>
    <row r="1850" spans="1:6">
      <c r="A1850" s="468" t="s">
        <v>2041</v>
      </c>
      <c r="B1850" s="468" t="s">
        <v>2042</v>
      </c>
      <c r="C1850" s="468" t="s">
        <v>854</v>
      </c>
      <c r="D1850" s="468" t="s">
        <v>875</v>
      </c>
      <c r="E1850" s="468">
        <v>174647.48</v>
      </c>
      <c r="F1850" s="468">
        <v>51484.33</v>
      </c>
    </row>
    <row r="1851" spans="1:6">
      <c r="A1851" s="468" t="s">
        <v>2041</v>
      </c>
      <c r="B1851" s="468" t="s">
        <v>2042</v>
      </c>
      <c r="C1851" s="468" t="s">
        <v>1219</v>
      </c>
      <c r="D1851" s="468" t="s">
        <v>875</v>
      </c>
      <c r="E1851" s="468">
        <v>115441.57000000002</v>
      </c>
      <c r="F1851" s="468">
        <v>19552.550000000003</v>
      </c>
    </row>
    <row r="1852" spans="1:6">
      <c r="A1852" s="468" t="s">
        <v>2041</v>
      </c>
      <c r="B1852" s="468" t="s">
        <v>2042</v>
      </c>
      <c r="C1852" s="468" t="s">
        <v>855</v>
      </c>
      <c r="D1852" s="468" t="s">
        <v>875</v>
      </c>
      <c r="E1852" s="468">
        <v>6.96</v>
      </c>
      <c r="F1852" s="468">
        <v>4.8</v>
      </c>
    </row>
    <row r="1853" spans="1:6">
      <c r="A1853" s="468" t="s">
        <v>2041</v>
      </c>
      <c r="B1853" s="468" t="s">
        <v>2042</v>
      </c>
      <c r="C1853" s="468" t="s">
        <v>856</v>
      </c>
      <c r="D1853" s="468" t="s">
        <v>875</v>
      </c>
      <c r="E1853" s="468">
        <v>98689.579999999987</v>
      </c>
      <c r="F1853" s="468">
        <v>15712.15</v>
      </c>
    </row>
    <row r="1854" spans="1:6">
      <c r="A1854" s="468" t="s">
        <v>2041</v>
      </c>
      <c r="B1854" s="468" t="s">
        <v>2042</v>
      </c>
      <c r="C1854" s="468" t="s">
        <v>872</v>
      </c>
      <c r="D1854" s="468" t="s">
        <v>875</v>
      </c>
      <c r="E1854" s="468">
        <v>432</v>
      </c>
      <c r="F1854" s="468">
        <v>25.05</v>
      </c>
    </row>
    <row r="1855" spans="1:6">
      <c r="A1855" s="468" t="s">
        <v>2044</v>
      </c>
      <c r="B1855" s="468" t="s">
        <v>2045</v>
      </c>
      <c r="C1855" s="468" t="s">
        <v>845</v>
      </c>
      <c r="D1855" s="468" t="s">
        <v>875</v>
      </c>
      <c r="E1855" s="468">
        <v>5</v>
      </c>
      <c r="F1855" s="468">
        <v>7.4</v>
      </c>
    </row>
    <row r="1856" spans="1:6">
      <c r="A1856" s="468" t="s">
        <v>2044</v>
      </c>
      <c r="B1856" s="468" t="s">
        <v>2045</v>
      </c>
      <c r="C1856" s="468" t="s">
        <v>863</v>
      </c>
      <c r="D1856" s="468" t="s">
        <v>875</v>
      </c>
      <c r="E1856" s="468">
        <v>38320</v>
      </c>
      <c r="F1856" s="468">
        <v>8009.5399999999991</v>
      </c>
    </row>
    <row r="1857" spans="1:6">
      <c r="A1857" s="468" t="s">
        <v>2044</v>
      </c>
      <c r="B1857" s="468" t="s">
        <v>2045</v>
      </c>
      <c r="C1857" s="468" t="s">
        <v>849</v>
      </c>
      <c r="D1857" s="468" t="s">
        <v>875</v>
      </c>
      <c r="E1857" s="468">
        <v>0.5</v>
      </c>
      <c r="F1857" s="468">
        <v>2.16</v>
      </c>
    </row>
    <row r="1858" spans="1:6">
      <c r="A1858" s="468" t="s">
        <v>2044</v>
      </c>
      <c r="B1858" s="468" t="s">
        <v>2045</v>
      </c>
      <c r="C1858" s="468" t="s">
        <v>1825</v>
      </c>
      <c r="D1858" s="468" t="s">
        <v>875</v>
      </c>
      <c r="E1858" s="468">
        <v>264.95000000000005</v>
      </c>
      <c r="F1858" s="468">
        <v>234.86</v>
      </c>
    </row>
    <row r="1859" spans="1:6">
      <c r="A1859" s="468" t="s">
        <v>2044</v>
      </c>
      <c r="B1859" s="468" t="s">
        <v>2045</v>
      </c>
      <c r="C1859" s="468" t="s">
        <v>824</v>
      </c>
      <c r="D1859" s="468" t="s">
        <v>875</v>
      </c>
      <c r="E1859" s="468">
        <v>144993.68999999997</v>
      </c>
      <c r="F1859" s="468">
        <v>76174.3</v>
      </c>
    </row>
    <row r="1860" spans="1:6">
      <c r="A1860" s="468" t="s">
        <v>2044</v>
      </c>
      <c r="B1860" s="468" t="s">
        <v>2045</v>
      </c>
      <c r="C1860" s="468" t="s">
        <v>882</v>
      </c>
      <c r="D1860" s="468" t="s">
        <v>875</v>
      </c>
      <c r="E1860" s="468">
        <v>1040</v>
      </c>
      <c r="F1860" s="468">
        <v>189.94</v>
      </c>
    </row>
    <row r="1861" spans="1:6">
      <c r="A1861" s="468" t="s">
        <v>2044</v>
      </c>
      <c r="B1861" s="468" t="s">
        <v>2045</v>
      </c>
      <c r="C1861" s="468" t="s">
        <v>1391</v>
      </c>
      <c r="D1861" s="468" t="s">
        <v>875</v>
      </c>
      <c r="E1861" s="468">
        <v>264</v>
      </c>
      <c r="F1861" s="468">
        <v>94.09</v>
      </c>
    </row>
    <row r="1862" spans="1:6">
      <c r="A1862" s="468" t="s">
        <v>2044</v>
      </c>
      <c r="B1862" s="468" t="s">
        <v>2045</v>
      </c>
      <c r="C1862" s="468" t="s">
        <v>963</v>
      </c>
      <c r="D1862" s="468" t="s">
        <v>875</v>
      </c>
      <c r="E1862" s="468">
        <v>45000.79</v>
      </c>
      <c r="F1862" s="468">
        <v>24993.309999999998</v>
      </c>
    </row>
    <row r="1863" spans="1:6">
      <c r="A1863" s="468" t="s">
        <v>2044</v>
      </c>
      <c r="B1863" s="468" t="s">
        <v>2045</v>
      </c>
      <c r="C1863" s="468" t="s">
        <v>1015</v>
      </c>
      <c r="D1863" s="468" t="s">
        <v>875</v>
      </c>
      <c r="E1863" s="468">
        <v>20</v>
      </c>
      <c r="F1863" s="468">
        <v>2.48</v>
      </c>
    </row>
    <row r="1864" spans="1:6">
      <c r="A1864" s="468" t="s">
        <v>2044</v>
      </c>
      <c r="B1864" s="468" t="s">
        <v>2045</v>
      </c>
      <c r="C1864" s="468" t="s">
        <v>853</v>
      </c>
      <c r="D1864" s="468" t="s">
        <v>875</v>
      </c>
      <c r="E1864" s="468">
        <v>86.4</v>
      </c>
      <c r="F1864" s="468">
        <v>86.460000000000008</v>
      </c>
    </row>
    <row r="1865" spans="1:6">
      <c r="A1865" s="468" t="s">
        <v>2044</v>
      </c>
      <c r="B1865" s="468" t="s">
        <v>2045</v>
      </c>
      <c r="C1865" s="468" t="s">
        <v>854</v>
      </c>
      <c r="D1865" s="468" t="s">
        <v>875</v>
      </c>
      <c r="E1865" s="468">
        <v>10383.08</v>
      </c>
      <c r="F1865" s="468">
        <v>4118.42</v>
      </c>
    </row>
    <row r="1866" spans="1:6">
      <c r="A1866" s="468" t="s">
        <v>2044</v>
      </c>
      <c r="B1866" s="468" t="s">
        <v>2045</v>
      </c>
      <c r="C1866" s="468" t="s">
        <v>1031</v>
      </c>
      <c r="D1866" s="468" t="s">
        <v>875</v>
      </c>
      <c r="E1866" s="468">
        <v>5115.24</v>
      </c>
      <c r="F1866" s="468">
        <v>2065.36</v>
      </c>
    </row>
    <row r="1867" spans="1:6">
      <c r="A1867" s="468" t="s">
        <v>2044</v>
      </c>
      <c r="B1867" s="468" t="s">
        <v>2045</v>
      </c>
      <c r="C1867" s="468" t="s">
        <v>855</v>
      </c>
      <c r="D1867" s="468" t="s">
        <v>875</v>
      </c>
      <c r="E1867" s="468">
        <v>5302.1699999999992</v>
      </c>
      <c r="F1867" s="468">
        <v>1211.78</v>
      </c>
    </row>
    <row r="1868" spans="1:6">
      <c r="A1868" s="468" t="s">
        <v>2046</v>
      </c>
      <c r="B1868" s="468" t="s">
        <v>2047</v>
      </c>
      <c r="C1868" s="468" t="s">
        <v>863</v>
      </c>
      <c r="D1868" s="468" t="s">
        <v>875</v>
      </c>
      <c r="E1868" s="468">
        <v>328</v>
      </c>
      <c r="F1868" s="468">
        <v>111.63</v>
      </c>
    </row>
    <row r="1869" spans="1:6">
      <c r="A1869" s="468" t="s">
        <v>2046</v>
      </c>
      <c r="B1869" s="468" t="s">
        <v>2047</v>
      </c>
      <c r="C1869" s="468" t="s">
        <v>850</v>
      </c>
      <c r="D1869" s="468" t="s">
        <v>875</v>
      </c>
      <c r="E1869" s="468">
        <v>13</v>
      </c>
      <c r="F1869" s="468">
        <v>22.41</v>
      </c>
    </row>
    <row r="1870" spans="1:6">
      <c r="A1870" s="468" t="s">
        <v>2046</v>
      </c>
      <c r="B1870" s="468" t="s">
        <v>2047</v>
      </c>
      <c r="C1870" s="468" t="s">
        <v>824</v>
      </c>
      <c r="D1870" s="468" t="s">
        <v>875</v>
      </c>
      <c r="E1870" s="468">
        <v>434290.10999999993</v>
      </c>
      <c r="F1870" s="468">
        <v>146482.80000000002</v>
      </c>
    </row>
    <row r="1871" spans="1:6">
      <c r="A1871" s="468" t="s">
        <v>2046</v>
      </c>
      <c r="B1871" s="468" t="s">
        <v>2047</v>
      </c>
      <c r="C1871" s="468" t="s">
        <v>854</v>
      </c>
      <c r="D1871" s="468" t="s">
        <v>875</v>
      </c>
      <c r="E1871" s="468">
        <v>972</v>
      </c>
      <c r="F1871" s="468">
        <v>3547.35</v>
      </c>
    </row>
    <row r="1872" spans="1:6">
      <c r="A1872" s="468" t="s">
        <v>2046</v>
      </c>
      <c r="B1872" s="468" t="s">
        <v>2047</v>
      </c>
      <c r="C1872" s="468" t="s">
        <v>1031</v>
      </c>
      <c r="D1872" s="468" t="s">
        <v>875</v>
      </c>
      <c r="E1872" s="468">
        <v>5495.04</v>
      </c>
      <c r="F1872" s="468">
        <v>2647.17</v>
      </c>
    </row>
    <row r="1873" spans="1:6">
      <c r="A1873" s="468" t="s">
        <v>2046</v>
      </c>
      <c r="B1873" s="468" t="s">
        <v>2047</v>
      </c>
      <c r="C1873" s="468" t="s">
        <v>1219</v>
      </c>
      <c r="D1873" s="468" t="s">
        <v>875</v>
      </c>
      <c r="E1873" s="468">
        <v>734.4</v>
      </c>
      <c r="F1873" s="468">
        <v>145.52000000000001</v>
      </c>
    </row>
    <row r="1874" spans="1:6">
      <c r="A1874" s="468" t="s">
        <v>2048</v>
      </c>
      <c r="B1874" s="468" t="s">
        <v>2049</v>
      </c>
      <c r="C1874" s="468" t="s">
        <v>824</v>
      </c>
      <c r="D1874" s="468" t="s">
        <v>875</v>
      </c>
      <c r="E1874" s="468">
        <v>2405149.6399999997</v>
      </c>
      <c r="F1874" s="468">
        <v>175189.83000000002</v>
      </c>
    </row>
    <row r="1875" spans="1:6">
      <c r="A1875" s="468" t="s">
        <v>2048</v>
      </c>
      <c r="B1875" s="468" t="s">
        <v>2049</v>
      </c>
      <c r="C1875" s="468" t="s">
        <v>1856</v>
      </c>
      <c r="D1875" s="468" t="s">
        <v>875</v>
      </c>
      <c r="E1875" s="468">
        <v>469.8</v>
      </c>
      <c r="F1875" s="468">
        <v>307.28000000000003</v>
      </c>
    </row>
    <row r="1876" spans="1:6">
      <c r="A1876" s="468" t="s">
        <v>2048</v>
      </c>
      <c r="B1876" s="468" t="s">
        <v>2049</v>
      </c>
      <c r="C1876" s="468" t="s">
        <v>1219</v>
      </c>
      <c r="D1876" s="468" t="s">
        <v>875</v>
      </c>
      <c r="E1876" s="468">
        <v>7267</v>
      </c>
      <c r="F1876" s="468">
        <v>4115.72</v>
      </c>
    </row>
    <row r="1877" spans="1:6">
      <c r="A1877" s="468" t="s">
        <v>2050</v>
      </c>
      <c r="B1877" s="468" t="s">
        <v>2051</v>
      </c>
      <c r="C1877" s="468" t="s">
        <v>845</v>
      </c>
      <c r="D1877" s="468" t="s">
        <v>875</v>
      </c>
      <c r="E1877" s="468">
        <v>1196</v>
      </c>
      <c r="F1877" s="468">
        <v>4487.7700000000004</v>
      </c>
    </row>
    <row r="1878" spans="1:6">
      <c r="A1878" s="468" t="s">
        <v>2050</v>
      </c>
      <c r="B1878" s="468" t="s">
        <v>2051</v>
      </c>
      <c r="C1878" s="468" t="s">
        <v>969</v>
      </c>
      <c r="D1878" s="468" t="s">
        <v>875</v>
      </c>
      <c r="E1878" s="468">
        <v>1</v>
      </c>
      <c r="F1878" s="468">
        <v>2.33</v>
      </c>
    </row>
    <row r="1879" spans="1:6">
      <c r="A1879" s="468" t="s">
        <v>2050</v>
      </c>
      <c r="B1879" s="468" t="s">
        <v>2051</v>
      </c>
      <c r="C1879" s="468" t="s">
        <v>863</v>
      </c>
      <c r="D1879" s="468" t="s">
        <v>875</v>
      </c>
      <c r="E1879" s="468">
        <v>9543.8999999999978</v>
      </c>
      <c r="F1879" s="468">
        <v>31488.530000000002</v>
      </c>
    </row>
    <row r="1880" spans="1:6">
      <c r="A1880" s="468" t="s">
        <v>2050</v>
      </c>
      <c r="B1880" s="468" t="s">
        <v>2051</v>
      </c>
      <c r="C1880" s="468" t="s">
        <v>849</v>
      </c>
      <c r="D1880" s="468" t="s">
        <v>875</v>
      </c>
      <c r="E1880" s="468">
        <v>2</v>
      </c>
      <c r="F1880" s="468">
        <v>12.18</v>
      </c>
    </row>
    <row r="1881" spans="1:6">
      <c r="A1881" s="468" t="s">
        <v>2050</v>
      </c>
      <c r="B1881" s="468" t="s">
        <v>2051</v>
      </c>
      <c r="C1881" s="468" t="s">
        <v>864</v>
      </c>
      <c r="D1881" s="468" t="s">
        <v>875</v>
      </c>
      <c r="E1881" s="468">
        <v>4350.6799999999994</v>
      </c>
      <c r="F1881" s="468">
        <v>4039.82</v>
      </c>
    </row>
    <row r="1882" spans="1:6">
      <c r="A1882" s="468" t="s">
        <v>2050</v>
      </c>
      <c r="B1882" s="468" t="s">
        <v>2051</v>
      </c>
      <c r="C1882" s="468" t="s">
        <v>824</v>
      </c>
      <c r="D1882" s="468" t="s">
        <v>875</v>
      </c>
      <c r="E1882" s="468">
        <v>395799.96</v>
      </c>
      <c r="F1882" s="468">
        <v>246493.37000000002</v>
      </c>
    </row>
    <row r="1883" spans="1:6">
      <c r="A1883" s="468" t="s">
        <v>2050</v>
      </c>
      <c r="B1883" s="468" t="s">
        <v>2051</v>
      </c>
      <c r="C1883" s="468" t="s">
        <v>1129</v>
      </c>
      <c r="D1883" s="468" t="s">
        <v>875</v>
      </c>
      <c r="E1883" s="468">
        <v>20</v>
      </c>
      <c r="F1883" s="468">
        <v>231.72</v>
      </c>
    </row>
    <row r="1884" spans="1:6">
      <c r="A1884" s="468" t="s">
        <v>2050</v>
      </c>
      <c r="B1884" s="468" t="s">
        <v>2051</v>
      </c>
      <c r="C1884" s="468" t="s">
        <v>852</v>
      </c>
      <c r="D1884" s="468" t="s">
        <v>875</v>
      </c>
      <c r="E1884" s="468">
        <v>1060.6299999999999</v>
      </c>
      <c r="F1884" s="468">
        <v>15380.710000000001</v>
      </c>
    </row>
    <row r="1885" spans="1:6">
      <c r="A1885" s="468" t="s">
        <v>2050</v>
      </c>
      <c r="B1885" s="468" t="s">
        <v>2051</v>
      </c>
      <c r="C1885" s="468" t="s">
        <v>977</v>
      </c>
      <c r="D1885" s="468" t="s">
        <v>875</v>
      </c>
      <c r="E1885" s="468">
        <v>98</v>
      </c>
      <c r="F1885" s="468">
        <v>16.27</v>
      </c>
    </row>
    <row r="1886" spans="1:6">
      <c r="A1886" s="468" t="s">
        <v>2050</v>
      </c>
      <c r="B1886" s="468" t="s">
        <v>2051</v>
      </c>
      <c r="C1886" s="468" t="s">
        <v>883</v>
      </c>
      <c r="D1886" s="468" t="s">
        <v>875</v>
      </c>
      <c r="E1886" s="468">
        <v>3178.7199999999993</v>
      </c>
      <c r="F1886" s="468">
        <v>2182.7600000000002</v>
      </c>
    </row>
    <row r="1887" spans="1:6">
      <c r="A1887" s="468" t="s">
        <v>2050</v>
      </c>
      <c r="B1887" s="468" t="s">
        <v>2051</v>
      </c>
      <c r="C1887" s="468" t="s">
        <v>963</v>
      </c>
      <c r="D1887" s="468" t="s">
        <v>875</v>
      </c>
      <c r="E1887" s="468">
        <v>0.8</v>
      </c>
      <c r="F1887" s="468">
        <v>2.17</v>
      </c>
    </row>
    <row r="1888" spans="1:6">
      <c r="A1888" s="468" t="s">
        <v>2050</v>
      </c>
      <c r="B1888" s="468" t="s">
        <v>2051</v>
      </c>
      <c r="C1888" s="468" t="s">
        <v>853</v>
      </c>
      <c r="D1888" s="468" t="s">
        <v>875</v>
      </c>
      <c r="E1888" s="468">
        <v>235.20000000000002</v>
      </c>
      <c r="F1888" s="468">
        <v>262.02</v>
      </c>
    </row>
    <row r="1889" spans="1:6">
      <c r="A1889" s="468" t="s">
        <v>2050</v>
      </c>
      <c r="B1889" s="468" t="s">
        <v>2051</v>
      </c>
      <c r="C1889" s="468" t="s">
        <v>854</v>
      </c>
      <c r="D1889" s="468" t="s">
        <v>875</v>
      </c>
      <c r="E1889" s="468">
        <v>5533.26</v>
      </c>
      <c r="F1889" s="468">
        <v>1101.51</v>
      </c>
    </row>
    <row r="1890" spans="1:6">
      <c r="A1890" s="468" t="s">
        <v>2050</v>
      </c>
      <c r="B1890" s="468" t="s">
        <v>2051</v>
      </c>
      <c r="C1890" s="468" t="s">
        <v>1031</v>
      </c>
      <c r="D1890" s="468" t="s">
        <v>875</v>
      </c>
      <c r="E1890" s="468">
        <v>5.7</v>
      </c>
      <c r="F1890" s="468">
        <v>1.23</v>
      </c>
    </row>
    <row r="1891" spans="1:6">
      <c r="A1891" s="468" t="s">
        <v>2050</v>
      </c>
      <c r="B1891" s="468" t="s">
        <v>2051</v>
      </c>
      <c r="C1891" s="468" t="s">
        <v>855</v>
      </c>
      <c r="D1891" s="468" t="s">
        <v>875</v>
      </c>
      <c r="E1891" s="468">
        <v>462.9</v>
      </c>
      <c r="F1891" s="468">
        <v>1669.6100000000001</v>
      </c>
    </row>
    <row r="1892" spans="1:6">
      <c r="A1892" s="468" t="s">
        <v>2050</v>
      </c>
      <c r="B1892" s="468" t="s">
        <v>2051</v>
      </c>
      <c r="C1892" s="468" t="s">
        <v>856</v>
      </c>
      <c r="D1892" s="468" t="s">
        <v>875</v>
      </c>
      <c r="E1892" s="468">
        <v>39447.720000000023</v>
      </c>
      <c r="F1892" s="468">
        <v>43849.88</v>
      </c>
    </row>
    <row r="1893" spans="1:6">
      <c r="A1893" s="468" t="s">
        <v>2052</v>
      </c>
      <c r="B1893" s="468" t="s">
        <v>2053</v>
      </c>
      <c r="C1893" s="468" t="s">
        <v>969</v>
      </c>
      <c r="D1893" s="468" t="s">
        <v>875</v>
      </c>
      <c r="E1893" s="468">
        <v>7740</v>
      </c>
      <c r="F1893" s="468">
        <v>1057.0899999999999</v>
      </c>
    </row>
    <row r="1894" spans="1:6">
      <c r="A1894" s="468" t="s">
        <v>2052</v>
      </c>
      <c r="B1894" s="468" t="s">
        <v>2053</v>
      </c>
      <c r="C1894" s="468" t="s">
        <v>863</v>
      </c>
      <c r="D1894" s="468" t="s">
        <v>875</v>
      </c>
      <c r="E1894" s="468">
        <v>14444.5</v>
      </c>
      <c r="F1894" s="468">
        <v>1452.58</v>
      </c>
    </row>
    <row r="1895" spans="1:6">
      <c r="A1895" s="468" t="s">
        <v>2052</v>
      </c>
      <c r="B1895" s="468" t="s">
        <v>2053</v>
      </c>
      <c r="C1895" s="468" t="s">
        <v>824</v>
      </c>
      <c r="D1895" s="468" t="s">
        <v>875</v>
      </c>
      <c r="E1895" s="468">
        <v>3996161.66</v>
      </c>
      <c r="F1895" s="468">
        <v>635441.01</v>
      </c>
    </row>
    <row r="1896" spans="1:6">
      <c r="A1896" s="468" t="s">
        <v>2052</v>
      </c>
      <c r="B1896" s="468" t="s">
        <v>2053</v>
      </c>
      <c r="C1896" s="468" t="s">
        <v>1911</v>
      </c>
      <c r="D1896" s="468" t="s">
        <v>875</v>
      </c>
      <c r="E1896" s="468">
        <v>160</v>
      </c>
      <c r="F1896" s="468">
        <v>35.44</v>
      </c>
    </row>
    <row r="1897" spans="1:6">
      <c r="A1897" s="468" t="s">
        <v>2052</v>
      </c>
      <c r="B1897" s="468" t="s">
        <v>2053</v>
      </c>
      <c r="C1897" s="468" t="s">
        <v>854</v>
      </c>
      <c r="D1897" s="468" t="s">
        <v>875</v>
      </c>
      <c r="E1897" s="468">
        <v>8</v>
      </c>
      <c r="F1897" s="468">
        <v>3.17</v>
      </c>
    </row>
    <row r="1898" spans="1:6">
      <c r="A1898" s="468" t="s">
        <v>2054</v>
      </c>
      <c r="B1898" s="468" t="s">
        <v>2055</v>
      </c>
      <c r="C1898" s="468" t="s">
        <v>863</v>
      </c>
      <c r="D1898" s="468" t="s">
        <v>875</v>
      </c>
      <c r="E1898" s="468">
        <v>124</v>
      </c>
      <c r="F1898" s="468">
        <v>8.06</v>
      </c>
    </row>
    <row r="1899" spans="1:6">
      <c r="A1899" s="468" t="s">
        <v>2054</v>
      </c>
      <c r="B1899" s="468" t="s">
        <v>2055</v>
      </c>
      <c r="C1899" s="468" t="s">
        <v>824</v>
      </c>
      <c r="D1899" s="468" t="s">
        <v>875</v>
      </c>
      <c r="E1899" s="468">
        <v>19981.57</v>
      </c>
      <c r="F1899" s="468">
        <v>19415.38</v>
      </c>
    </row>
    <row r="1900" spans="1:6">
      <c r="A1900" s="468" t="s">
        <v>2056</v>
      </c>
      <c r="B1900" s="468" t="s">
        <v>2057</v>
      </c>
      <c r="C1900" s="468" t="s">
        <v>1391</v>
      </c>
      <c r="D1900" s="468" t="s">
        <v>875</v>
      </c>
      <c r="E1900" s="468">
        <v>31</v>
      </c>
      <c r="F1900" s="468">
        <v>185.95000000000002</v>
      </c>
    </row>
    <row r="1901" spans="1:6">
      <c r="A1901" s="468" t="s">
        <v>2058</v>
      </c>
      <c r="B1901" s="468" t="s">
        <v>2059</v>
      </c>
      <c r="C1901" s="468" t="s">
        <v>863</v>
      </c>
      <c r="D1901" s="468" t="s">
        <v>875</v>
      </c>
      <c r="E1901" s="468">
        <v>588808</v>
      </c>
      <c r="F1901" s="468">
        <v>92819.09</v>
      </c>
    </row>
    <row r="1902" spans="1:6">
      <c r="A1902" s="468" t="s">
        <v>2058</v>
      </c>
      <c r="B1902" s="468" t="s">
        <v>2059</v>
      </c>
      <c r="C1902" s="468" t="s">
        <v>966</v>
      </c>
      <c r="D1902" s="468" t="s">
        <v>875</v>
      </c>
      <c r="E1902" s="468">
        <v>14960</v>
      </c>
      <c r="F1902" s="468">
        <v>8827.5500000000011</v>
      </c>
    </row>
    <row r="1903" spans="1:6">
      <c r="A1903" s="468" t="s">
        <v>2058</v>
      </c>
      <c r="B1903" s="468" t="s">
        <v>2059</v>
      </c>
      <c r="C1903" s="468" t="s">
        <v>1825</v>
      </c>
      <c r="D1903" s="468" t="s">
        <v>875</v>
      </c>
      <c r="E1903" s="468">
        <v>401465.81999999995</v>
      </c>
      <c r="F1903" s="468">
        <v>1870260.98</v>
      </c>
    </row>
    <row r="1904" spans="1:6">
      <c r="A1904" s="468" t="s">
        <v>2058</v>
      </c>
      <c r="B1904" s="468" t="s">
        <v>2059</v>
      </c>
      <c r="C1904" s="468" t="s">
        <v>851</v>
      </c>
      <c r="D1904" s="468" t="s">
        <v>875</v>
      </c>
      <c r="E1904" s="468">
        <v>6000</v>
      </c>
      <c r="F1904" s="468">
        <v>3401.17</v>
      </c>
    </row>
    <row r="1905" spans="1:6">
      <c r="A1905" s="468" t="s">
        <v>2058</v>
      </c>
      <c r="B1905" s="468" t="s">
        <v>2059</v>
      </c>
      <c r="C1905" s="468" t="s">
        <v>864</v>
      </c>
      <c r="D1905" s="468" t="s">
        <v>875</v>
      </c>
      <c r="E1905" s="468">
        <v>1</v>
      </c>
      <c r="F1905" s="468">
        <v>2.81</v>
      </c>
    </row>
    <row r="1906" spans="1:6">
      <c r="A1906" s="468" t="s">
        <v>2058</v>
      </c>
      <c r="B1906" s="468" t="s">
        <v>2059</v>
      </c>
      <c r="C1906" s="468" t="s">
        <v>824</v>
      </c>
      <c r="D1906" s="468" t="s">
        <v>875</v>
      </c>
      <c r="E1906" s="468">
        <v>325861.14000000013</v>
      </c>
      <c r="F1906" s="468">
        <v>794069.27</v>
      </c>
    </row>
    <row r="1907" spans="1:6">
      <c r="A1907" s="468" t="s">
        <v>2058</v>
      </c>
      <c r="B1907" s="468" t="s">
        <v>2059</v>
      </c>
      <c r="C1907" s="468" t="s">
        <v>1112</v>
      </c>
      <c r="D1907" s="468" t="s">
        <v>875</v>
      </c>
      <c r="E1907" s="468">
        <v>2839140</v>
      </c>
      <c r="F1907" s="468">
        <v>554667.07999999996</v>
      </c>
    </row>
    <row r="1908" spans="1:6">
      <c r="A1908" s="468" t="s">
        <v>2058</v>
      </c>
      <c r="B1908" s="468" t="s">
        <v>2059</v>
      </c>
      <c r="C1908" s="468" t="s">
        <v>852</v>
      </c>
      <c r="D1908" s="468" t="s">
        <v>875</v>
      </c>
      <c r="E1908" s="468">
        <v>15</v>
      </c>
      <c r="F1908" s="468">
        <v>16.260000000000002</v>
      </c>
    </row>
    <row r="1909" spans="1:6">
      <c r="A1909" s="468" t="s">
        <v>2058</v>
      </c>
      <c r="B1909" s="468" t="s">
        <v>2059</v>
      </c>
      <c r="C1909" s="468" t="s">
        <v>1014</v>
      </c>
      <c r="D1909" s="468" t="s">
        <v>875</v>
      </c>
      <c r="E1909" s="468">
        <v>4390010</v>
      </c>
      <c r="F1909" s="468">
        <v>859280.95000000007</v>
      </c>
    </row>
    <row r="1910" spans="1:6">
      <c r="A1910" s="468" t="s">
        <v>2058</v>
      </c>
      <c r="B1910" s="468" t="s">
        <v>2059</v>
      </c>
      <c r="C1910" s="468" t="s">
        <v>859</v>
      </c>
      <c r="D1910" s="468" t="s">
        <v>875</v>
      </c>
      <c r="E1910" s="468">
        <v>2092</v>
      </c>
      <c r="F1910" s="468">
        <v>2909.42</v>
      </c>
    </row>
    <row r="1911" spans="1:6">
      <c r="A1911" s="468" t="s">
        <v>2058</v>
      </c>
      <c r="B1911" s="468" t="s">
        <v>2059</v>
      </c>
      <c r="C1911" s="468" t="s">
        <v>1015</v>
      </c>
      <c r="D1911" s="468" t="s">
        <v>875</v>
      </c>
      <c r="E1911" s="468">
        <v>256750</v>
      </c>
      <c r="F1911" s="468">
        <v>58685.11</v>
      </c>
    </row>
    <row r="1912" spans="1:6">
      <c r="A1912" s="468" t="s">
        <v>2058</v>
      </c>
      <c r="B1912" s="468" t="s">
        <v>2059</v>
      </c>
      <c r="C1912" s="468" t="s">
        <v>1398</v>
      </c>
      <c r="D1912" s="468" t="s">
        <v>875</v>
      </c>
      <c r="E1912" s="468">
        <v>127400</v>
      </c>
      <c r="F1912" s="468">
        <v>28606.2</v>
      </c>
    </row>
    <row r="1913" spans="1:6">
      <c r="A1913" s="468" t="s">
        <v>2058</v>
      </c>
      <c r="B1913" s="468" t="s">
        <v>2059</v>
      </c>
      <c r="C1913" s="468" t="s">
        <v>854</v>
      </c>
      <c r="D1913" s="468" t="s">
        <v>875</v>
      </c>
      <c r="E1913" s="468">
        <v>867737.28</v>
      </c>
      <c r="F1913" s="468">
        <v>115529</v>
      </c>
    </row>
    <row r="1914" spans="1:6">
      <c r="A1914" s="468" t="s">
        <v>2058</v>
      </c>
      <c r="B1914" s="468" t="s">
        <v>2059</v>
      </c>
      <c r="C1914" s="468" t="s">
        <v>1031</v>
      </c>
      <c r="D1914" s="468" t="s">
        <v>875</v>
      </c>
      <c r="E1914" s="468">
        <v>143684</v>
      </c>
      <c r="F1914" s="468">
        <v>19989.28</v>
      </c>
    </row>
    <row r="1915" spans="1:6">
      <c r="A1915" s="468" t="s">
        <v>2058</v>
      </c>
      <c r="B1915" s="468" t="s">
        <v>2059</v>
      </c>
      <c r="C1915" s="468" t="s">
        <v>856</v>
      </c>
      <c r="D1915" s="468" t="s">
        <v>875</v>
      </c>
      <c r="E1915" s="468">
        <v>0.1</v>
      </c>
      <c r="F1915" s="468">
        <v>1.0900000000000001</v>
      </c>
    </row>
    <row r="1916" spans="1:6">
      <c r="A1916" s="468" t="s">
        <v>2060</v>
      </c>
      <c r="B1916" s="468" t="s">
        <v>2061</v>
      </c>
      <c r="C1916" s="468" t="s">
        <v>863</v>
      </c>
      <c r="D1916" s="468" t="s">
        <v>875</v>
      </c>
      <c r="E1916" s="468">
        <v>11316</v>
      </c>
      <c r="F1916" s="468">
        <v>545.93000000000006</v>
      </c>
    </row>
    <row r="1917" spans="1:6">
      <c r="A1917" s="468" t="s">
        <v>2060</v>
      </c>
      <c r="B1917" s="468" t="s">
        <v>2061</v>
      </c>
      <c r="C1917" s="468" t="s">
        <v>824</v>
      </c>
      <c r="D1917" s="468" t="s">
        <v>875</v>
      </c>
      <c r="E1917" s="468">
        <v>494783.57000000007</v>
      </c>
      <c r="F1917" s="468">
        <v>61035.17</v>
      </c>
    </row>
    <row r="1918" spans="1:6">
      <c r="A1918" s="468" t="s">
        <v>2062</v>
      </c>
      <c r="B1918" s="468" t="s">
        <v>2063</v>
      </c>
      <c r="C1918" s="468" t="s">
        <v>969</v>
      </c>
      <c r="D1918" s="468" t="s">
        <v>875</v>
      </c>
      <c r="E1918" s="468">
        <v>17275.400000000001</v>
      </c>
      <c r="F1918" s="468">
        <v>4302.4800000000005</v>
      </c>
    </row>
    <row r="1919" spans="1:6">
      <c r="A1919" s="468" t="s">
        <v>2062</v>
      </c>
      <c r="B1919" s="468" t="s">
        <v>2063</v>
      </c>
      <c r="C1919" s="468" t="s">
        <v>824</v>
      </c>
      <c r="D1919" s="468" t="s">
        <v>875</v>
      </c>
      <c r="E1919" s="468">
        <v>1476253.6700000004</v>
      </c>
      <c r="F1919" s="468">
        <v>548484.40999999992</v>
      </c>
    </row>
    <row r="1920" spans="1:6">
      <c r="A1920" s="468" t="s">
        <v>2062</v>
      </c>
      <c r="B1920" s="468" t="s">
        <v>2063</v>
      </c>
      <c r="C1920" s="468" t="s">
        <v>980</v>
      </c>
      <c r="D1920" s="468" t="s">
        <v>875</v>
      </c>
      <c r="E1920" s="468">
        <v>10412.5</v>
      </c>
      <c r="F1920" s="468">
        <v>4539.45</v>
      </c>
    </row>
    <row r="1921" spans="1:6">
      <c r="A1921" s="468" t="s">
        <v>2062</v>
      </c>
      <c r="B1921" s="468" t="s">
        <v>2063</v>
      </c>
      <c r="C1921" s="468" t="s">
        <v>854</v>
      </c>
      <c r="D1921" s="468" t="s">
        <v>875</v>
      </c>
      <c r="E1921" s="468">
        <v>267.72000000000003</v>
      </c>
      <c r="F1921" s="468">
        <v>89.73</v>
      </c>
    </row>
    <row r="1922" spans="1:6">
      <c r="A1922" s="468" t="s">
        <v>2062</v>
      </c>
      <c r="B1922" s="468" t="s">
        <v>2063</v>
      </c>
      <c r="C1922" s="468" t="s">
        <v>856</v>
      </c>
      <c r="D1922" s="468" t="s">
        <v>875</v>
      </c>
      <c r="E1922" s="468">
        <v>1</v>
      </c>
      <c r="F1922" s="468">
        <v>2.3000000000000003</v>
      </c>
    </row>
    <row r="1923" spans="1:6">
      <c r="A1923" s="468" t="s">
        <v>2064</v>
      </c>
      <c r="B1923" s="468" t="s">
        <v>2065</v>
      </c>
      <c r="C1923" s="468" t="s">
        <v>824</v>
      </c>
      <c r="D1923" s="468" t="s">
        <v>875</v>
      </c>
      <c r="E1923" s="468">
        <v>587.5</v>
      </c>
      <c r="F1923" s="468">
        <v>520.38</v>
      </c>
    </row>
    <row r="1924" spans="1:6">
      <c r="A1924" s="468" t="s">
        <v>2066</v>
      </c>
      <c r="B1924" s="468" t="s">
        <v>2067</v>
      </c>
      <c r="C1924" s="468" t="s">
        <v>845</v>
      </c>
      <c r="D1924" s="468" t="s">
        <v>875</v>
      </c>
      <c r="E1924" s="468">
        <v>8011.5</v>
      </c>
      <c r="F1924" s="468">
        <v>31691.59</v>
      </c>
    </row>
    <row r="1925" spans="1:6">
      <c r="A1925" s="468" t="s">
        <v>2066</v>
      </c>
      <c r="B1925" s="468" t="s">
        <v>2067</v>
      </c>
      <c r="C1925" s="468" t="s">
        <v>1049</v>
      </c>
      <c r="D1925" s="468" t="s">
        <v>875</v>
      </c>
      <c r="E1925" s="468">
        <v>73</v>
      </c>
      <c r="F1925" s="468">
        <v>53.47</v>
      </c>
    </row>
    <row r="1926" spans="1:6">
      <c r="A1926" s="468" t="s">
        <v>2066</v>
      </c>
      <c r="B1926" s="468" t="s">
        <v>2067</v>
      </c>
      <c r="C1926" s="468" t="s">
        <v>1050</v>
      </c>
      <c r="D1926" s="468" t="s">
        <v>875</v>
      </c>
      <c r="E1926" s="468">
        <v>89282</v>
      </c>
      <c r="F1926" s="468">
        <v>17164.84</v>
      </c>
    </row>
    <row r="1927" spans="1:6">
      <c r="A1927" s="468" t="s">
        <v>2066</v>
      </c>
      <c r="B1927" s="468" t="s">
        <v>2067</v>
      </c>
      <c r="C1927" s="468" t="s">
        <v>969</v>
      </c>
      <c r="D1927" s="468" t="s">
        <v>875</v>
      </c>
      <c r="E1927" s="468">
        <v>14700</v>
      </c>
      <c r="F1927" s="468">
        <v>1565.98</v>
      </c>
    </row>
    <row r="1928" spans="1:6">
      <c r="A1928" s="468" t="s">
        <v>2066</v>
      </c>
      <c r="B1928" s="468" t="s">
        <v>2067</v>
      </c>
      <c r="C1928" s="468" t="s">
        <v>1013</v>
      </c>
      <c r="D1928" s="468" t="s">
        <v>875</v>
      </c>
      <c r="E1928" s="468">
        <v>130</v>
      </c>
      <c r="F1928" s="468">
        <v>435.68</v>
      </c>
    </row>
    <row r="1929" spans="1:6">
      <c r="A1929" s="468" t="s">
        <v>2066</v>
      </c>
      <c r="B1929" s="468" t="s">
        <v>2067</v>
      </c>
      <c r="C1929" s="468" t="s">
        <v>848</v>
      </c>
      <c r="D1929" s="468" t="s">
        <v>875</v>
      </c>
      <c r="E1929" s="468">
        <v>1686</v>
      </c>
      <c r="F1929" s="468">
        <v>643.22</v>
      </c>
    </row>
    <row r="1930" spans="1:6">
      <c r="A1930" s="468" t="s">
        <v>2066</v>
      </c>
      <c r="B1930" s="468" t="s">
        <v>2067</v>
      </c>
      <c r="C1930" s="468" t="s">
        <v>863</v>
      </c>
      <c r="D1930" s="468" t="s">
        <v>875</v>
      </c>
      <c r="E1930" s="468">
        <v>1003814.72</v>
      </c>
      <c r="F1930" s="468">
        <v>77694.11</v>
      </c>
    </row>
    <row r="1931" spans="1:6">
      <c r="A1931" s="468" t="s">
        <v>2066</v>
      </c>
      <c r="B1931" s="468" t="s">
        <v>2067</v>
      </c>
      <c r="C1931" s="468" t="s">
        <v>849</v>
      </c>
      <c r="D1931" s="468" t="s">
        <v>875</v>
      </c>
      <c r="E1931" s="468">
        <v>7</v>
      </c>
      <c r="F1931" s="468">
        <v>7.71</v>
      </c>
    </row>
    <row r="1932" spans="1:6">
      <c r="A1932" s="468" t="s">
        <v>2066</v>
      </c>
      <c r="B1932" s="468" t="s">
        <v>2067</v>
      </c>
      <c r="C1932" s="468" t="s">
        <v>966</v>
      </c>
      <c r="D1932" s="468" t="s">
        <v>875</v>
      </c>
      <c r="E1932" s="468">
        <v>6</v>
      </c>
      <c r="F1932" s="468">
        <v>6.58</v>
      </c>
    </row>
    <row r="1933" spans="1:6">
      <c r="A1933" s="468" t="s">
        <v>2066</v>
      </c>
      <c r="B1933" s="468" t="s">
        <v>2067</v>
      </c>
      <c r="C1933" s="468" t="s">
        <v>1825</v>
      </c>
      <c r="D1933" s="468" t="s">
        <v>875</v>
      </c>
      <c r="E1933" s="468">
        <v>311.04000000000002</v>
      </c>
      <c r="F1933" s="468">
        <v>128.74</v>
      </c>
    </row>
    <row r="1934" spans="1:6">
      <c r="A1934" s="468" t="s">
        <v>2066</v>
      </c>
      <c r="B1934" s="468" t="s">
        <v>2067</v>
      </c>
      <c r="C1934" s="468" t="s">
        <v>850</v>
      </c>
      <c r="D1934" s="468" t="s">
        <v>875</v>
      </c>
      <c r="E1934" s="468">
        <v>40117.800000000003</v>
      </c>
      <c r="F1934" s="468">
        <v>92965.400000000009</v>
      </c>
    </row>
    <row r="1935" spans="1:6">
      <c r="A1935" s="468" t="s">
        <v>2066</v>
      </c>
      <c r="B1935" s="468" t="s">
        <v>2067</v>
      </c>
      <c r="C1935" s="468" t="s">
        <v>851</v>
      </c>
      <c r="D1935" s="468" t="s">
        <v>875</v>
      </c>
      <c r="E1935" s="468">
        <v>200</v>
      </c>
      <c r="F1935" s="468">
        <v>361.96</v>
      </c>
    </row>
    <row r="1936" spans="1:6">
      <c r="A1936" s="468" t="s">
        <v>2066</v>
      </c>
      <c r="B1936" s="468" t="s">
        <v>2067</v>
      </c>
      <c r="C1936" s="468" t="s">
        <v>976</v>
      </c>
      <c r="D1936" s="468" t="s">
        <v>875</v>
      </c>
      <c r="E1936" s="468">
        <v>265</v>
      </c>
      <c r="F1936" s="468">
        <v>75.89</v>
      </c>
    </row>
    <row r="1937" spans="1:6">
      <c r="A1937" s="468" t="s">
        <v>2066</v>
      </c>
      <c r="B1937" s="468" t="s">
        <v>2067</v>
      </c>
      <c r="C1937" s="468" t="s">
        <v>864</v>
      </c>
      <c r="D1937" s="468" t="s">
        <v>875</v>
      </c>
      <c r="E1937" s="468">
        <v>3148</v>
      </c>
      <c r="F1937" s="468">
        <v>3500.28</v>
      </c>
    </row>
    <row r="1938" spans="1:6">
      <c r="A1938" s="468" t="s">
        <v>2066</v>
      </c>
      <c r="B1938" s="468" t="s">
        <v>2067</v>
      </c>
      <c r="C1938" s="468" t="s">
        <v>824</v>
      </c>
      <c r="D1938" s="468" t="s">
        <v>875</v>
      </c>
      <c r="E1938" s="468">
        <v>1408380.41</v>
      </c>
      <c r="F1938" s="468">
        <v>400765.97</v>
      </c>
    </row>
    <row r="1939" spans="1:6">
      <c r="A1939" s="468" t="s">
        <v>2066</v>
      </c>
      <c r="B1939" s="468" t="s">
        <v>2067</v>
      </c>
      <c r="C1939" s="468" t="s">
        <v>1112</v>
      </c>
      <c r="D1939" s="468" t="s">
        <v>875</v>
      </c>
      <c r="E1939" s="468">
        <v>2.1</v>
      </c>
      <c r="F1939" s="468">
        <v>2.27</v>
      </c>
    </row>
    <row r="1940" spans="1:6">
      <c r="A1940" s="468" t="s">
        <v>2066</v>
      </c>
      <c r="B1940" s="468" t="s">
        <v>2067</v>
      </c>
      <c r="C1940" s="468" t="s">
        <v>882</v>
      </c>
      <c r="D1940" s="468" t="s">
        <v>875</v>
      </c>
      <c r="E1940" s="468">
        <v>185.54</v>
      </c>
      <c r="F1940" s="468">
        <v>193.45999999999998</v>
      </c>
    </row>
    <row r="1941" spans="1:6">
      <c r="A1941" s="468" t="s">
        <v>2066</v>
      </c>
      <c r="B1941" s="468" t="s">
        <v>2067</v>
      </c>
      <c r="C1941" s="468" t="s">
        <v>1391</v>
      </c>
      <c r="D1941" s="468" t="s">
        <v>875</v>
      </c>
      <c r="E1941" s="468">
        <v>686.08</v>
      </c>
      <c r="F1941" s="468">
        <v>338.86</v>
      </c>
    </row>
    <row r="1942" spans="1:6">
      <c r="A1942" s="468" t="s">
        <v>2066</v>
      </c>
      <c r="B1942" s="468" t="s">
        <v>2067</v>
      </c>
      <c r="C1942" s="468" t="s">
        <v>980</v>
      </c>
      <c r="D1942" s="468" t="s">
        <v>875</v>
      </c>
      <c r="E1942" s="468">
        <v>3465.5699999999997</v>
      </c>
      <c r="F1942" s="468">
        <v>437.77</v>
      </c>
    </row>
    <row r="1943" spans="1:6">
      <c r="A1943" s="468" t="s">
        <v>2066</v>
      </c>
      <c r="B1943" s="468" t="s">
        <v>2067</v>
      </c>
      <c r="C1943" s="468" t="s">
        <v>1216</v>
      </c>
      <c r="D1943" s="468" t="s">
        <v>875</v>
      </c>
      <c r="E1943" s="468">
        <v>7512</v>
      </c>
      <c r="F1943" s="468">
        <v>1086.29</v>
      </c>
    </row>
    <row r="1944" spans="1:6">
      <c r="A1944" s="468" t="s">
        <v>2066</v>
      </c>
      <c r="B1944" s="468" t="s">
        <v>2067</v>
      </c>
      <c r="C1944" s="468" t="s">
        <v>852</v>
      </c>
      <c r="D1944" s="468" t="s">
        <v>875</v>
      </c>
      <c r="E1944" s="468">
        <v>70089.2</v>
      </c>
      <c r="F1944" s="468">
        <v>22282.36</v>
      </c>
    </row>
    <row r="1945" spans="1:6">
      <c r="A1945" s="468" t="s">
        <v>2066</v>
      </c>
      <c r="B1945" s="468" t="s">
        <v>2067</v>
      </c>
      <c r="C1945" s="468" t="s">
        <v>1856</v>
      </c>
      <c r="D1945" s="468" t="s">
        <v>875</v>
      </c>
      <c r="E1945" s="468">
        <v>109925.64000000001</v>
      </c>
      <c r="F1945" s="468">
        <v>45186.43</v>
      </c>
    </row>
    <row r="1946" spans="1:6">
      <c r="A1946" s="468" t="s">
        <v>2066</v>
      </c>
      <c r="B1946" s="468" t="s">
        <v>2067</v>
      </c>
      <c r="C1946" s="468" t="s">
        <v>1159</v>
      </c>
      <c r="D1946" s="468" t="s">
        <v>875</v>
      </c>
      <c r="E1946" s="468">
        <v>7</v>
      </c>
      <c r="F1946" s="468">
        <v>6.29</v>
      </c>
    </row>
    <row r="1947" spans="1:6">
      <c r="A1947" s="468" t="s">
        <v>2066</v>
      </c>
      <c r="B1947" s="468" t="s">
        <v>2067</v>
      </c>
      <c r="C1947" s="468" t="s">
        <v>977</v>
      </c>
      <c r="D1947" s="468" t="s">
        <v>875</v>
      </c>
      <c r="E1947" s="468">
        <v>7</v>
      </c>
      <c r="F1947" s="468">
        <v>9.4700000000000006</v>
      </c>
    </row>
    <row r="1948" spans="1:6">
      <c r="A1948" s="468" t="s">
        <v>2066</v>
      </c>
      <c r="B1948" s="468" t="s">
        <v>2067</v>
      </c>
      <c r="C1948" s="468" t="s">
        <v>1014</v>
      </c>
      <c r="D1948" s="468" t="s">
        <v>875</v>
      </c>
      <c r="E1948" s="468">
        <v>40200</v>
      </c>
      <c r="F1948" s="468">
        <v>9380.2199999999993</v>
      </c>
    </row>
    <row r="1949" spans="1:6">
      <c r="A1949" s="468" t="s">
        <v>2066</v>
      </c>
      <c r="B1949" s="468" t="s">
        <v>2067</v>
      </c>
      <c r="C1949" s="468" t="s">
        <v>883</v>
      </c>
      <c r="D1949" s="468" t="s">
        <v>875</v>
      </c>
      <c r="E1949" s="468">
        <v>13700</v>
      </c>
      <c r="F1949" s="468">
        <v>478.01</v>
      </c>
    </row>
    <row r="1950" spans="1:6">
      <c r="A1950" s="468" t="s">
        <v>2066</v>
      </c>
      <c r="B1950" s="468" t="s">
        <v>2067</v>
      </c>
      <c r="C1950" s="468" t="s">
        <v>866</v>
      </c>
      <c r="D1950" s="468" t="s">
        <v>875</v>
      </c>
      <c r="E1950" s="468">
        <v>20</v>
      </c>
      <c r="F1950" s="468">
        <v>64.41</v>
      </c>
    </row>
    <row r="1951" spans="1:6">
      <c r="A1951" s="468" t="s">
        <v>2066</v>
      </c>
      <c r="B1951" s="468" t="s">
        <v>2067</v>
      </c>
      <c r="C1951" s="468" t="s">
        <v>1503</v>
      </c>
      <c r="D1951" s="468" t="s">
        <v>875</v>
      </c>
      <c r="E1951" s="468">
        <v>3.5</v>
      </c>
      <c r="F1951" s="468">
        <v>8.25</v>
      </c>
    </row>
    <row r="1952" spans="1:6">
      <c r="A1952" s="468" t="s">
        <v>2066</v>
      </c>
      <c r="B1952" s="468" t="s">
        <v>2067</v>
      </c>
      <c r="C1952" s="468" t="s">
        <v>859</v>
      </c>
      <c r="D1952" s="468" t="s">
        <v>875</v>
      </c>
      <c r="E1952" s="468">
        <v>3223.150000000001</v>
      </c>
      <c r="F1952" s="468">
        <v>2894.98</v>
      </c>
    </row>
    <row r="1953" spans="1:6">
      <c r="A1953" s="468" t="s">
        <v>2066</v>
      </c>
      <c r="B1953" s="468" t="s">
        <v>2067</v>
      </c>
      <c r="C1953" s="468" t="s">
        <v>963</v>
      </c>
      <c r="D1953" s="468" t="s">
        <v>875</v>
      </c>
      <c r="E1953" s="468">
        <v>16.399999999999999</v>
      </c>
      <c r="F1953" s="468">
        <v>35.650000000000006</v>
      </c>
    </row>
    <row r="1954" spans="1:6">
      <c r="A1954" s="468" t="s">
        <v>2066</v>
      </c>
      <c r="B1954" s="468" t="s">
        <v>2067</v>
      </c>
      <c r="C1954" s="468" t="s">
        <v>870</v>
      </c>
      <c r="D1954" s="468" t="s">
        <v>875</v>
      </c>
      <c r="E1954" s="468">
        <v>58230</v>
      </c>
      <c r="F1954" s="468">
        <v>18202.52</v>
      </c>
    </row>
    <row r="1955" spans="1:6">
      <c r="A1955" s="468" t="s">
        <v>2066</v>
      </c>
      <c r="B1955" s="468" t="s">
        <v>2067</v>
      </c>
      <c r="C1955" s="468" t="s">
        <v>853</v>
      </c>
      <c r="D1955" s="468" t="s">
        <v>875</v>
      </c>
      <c r="E1955" s="468">
        <v>221</v>
      </c>
      <c r="F1955" s="468">
        <v>301.47000000000003</v>
      </c>
    </row>
    <row r="1956" spans="1:6">
      <c r="A1956" s="468" t="s">
        <v>2066</v>
      </c>
      <c r="B1956" s="468" t="s">
        <v>2067</v>
      </c>
      <c r="C1956" s="468" t="s">
        <v>1016</v>
      </c>
      <c r="D1956" s="468" t="s">
        <v>875</v>
      </c>
      <c r="E1956" s="468">
        <v>30.400000000000002</v>
      </c>
      <c r="F1956" s="468">
        <v>21.29</v>
      </c>
    </row>
    <row r="1957" spans="1:6">
      <c r="A1957" s="468" t="s">
        <v>2066</v>
      </c>
      <c r="B1957" s="468" t="s">
        <v>2067</v>
      </c>
      <c r="C1957" s="468" t="s">
        <v>1104</v>
      </c>
      <c r="D1957" s="468" t="s">
        <v>875</v>
      </c>
      <c r="E1957" s="468">
        <v>60485</v>
      </c>
      <c r="F1957" s="468">
        <v>61879.47</v>
      </c>
    </row>
    <row r="1958" spans="1:6">
      <c r="A1958" s="468" t="s">
        <v>2066</v>
      </c>
      <c r="B1958" s="468" t="s">
        <v>2067</v>
      </c>
      <c r="C1958" s="468" t="s">
        <v>1398</v>
      </c>
      <c r="D1958" s="468" t="s">
        <v>875</v>
      </c>
      <c r="E1958" s="468">
        <v>4883</v>
      </c>
      <c r="F1958" s="468">
        <v>1755.53</v>
      </c>
    </row>
    <row r="1959" spans="1:6">
      <c r="A1959" s="468" t="s">
        <v>2066</v>
      </c>
      <c r="B1959" s="468" t="s">
        <v>2067</v>
      </c>
      <c r="C1959" s="468" t="s">
        <v>854</v>
      </c>
      <c r="D1959" s="468" t="s">
        <v>875</v>
      </c>
      <c r="E1959" s="468">
        <v>476379.16999999987</v>
      </c>
      <c r="F1959" s="468">
        <v>160153.74</v>
      </c>
    </row>
    <row r="1960" spans="1:6">
      <c r="A1960" s="468" t="s">
        <v>2066</v>
      </c>
      <c r="B1960" s="468" t="s">
        <v>2067</v>
      </c>
      <c r="C1960" s="468" t="s">
        <v>1031</v>
      </c>
      <c r="D1960" s="468" t="s">
        <v>875</v>
      </c>
      <c r="E1960" s="468">
        <v>159009.56</v>
      </c>
      <c r="F1960" s="468">
        <v>37755.620000000003</v>
      </c>
    </row>
    <row r="1961" spans="1:6">
      <c r="A1961" s="468" t="s">
        <v>2066</v>
      </c>
      <c r="B1961" s="468" t="s">
        <v>2067</v>
      </c>
      <c r="C1961" s="468" t="s">
        <v>1219</v>
      </c>
      <c r="D1961" s="468" t="s">
        <v>875</v>
      </c>
      <c r="E1961" s="468">
        <v>757.92000000000007</v>
      </c>
      <c r="F1961" s="468">
        <v>178.60000000000002</v>
      </c>
    </row>
    <row r="1962" spans="1:6">
      <c r="A1962" s="468" t="s">
        <v>2066</v>
      </c>
      <c r="B1962" s="468" t="s">
        <v>2067</v>
      </c>
      <c r="C1962" s="468" t="s">
        <v>855</v>
      </c>
      <c r="D1962" s="468" t="s">
        <v>875</v>
      </c>
      <c r="E1962" s="468">
        <v>645.5</v>
      </c>
      <c r="F1962" s="468">
        <v>259.72000000000003</v>
      </c>
    </row>
    <row r="1963" spans="1:6">
      <c r="A1963" s="468" t="s">
        <v>2066</v>
      </c>
      <c r="B1963" s="468" t="s">
        <v>2067</v>
      </c>
      <c r="C1963" s="468" t="s">
        <v>856</v>
      </c>
      <c r="D1963" s="468" t="s">
        <v>875</v>
      </c>
      <c r="E1963" s="468">
        <v>62068.600000000006</v>
      </c>
      <c r="F1963" s="468">
        <v>29035.41</v>
      </c>
    </row>
    <row r="1964" spans="1:6">
      <c r="A1964" s="468" t="s">
        <v>2066</v>
      </c>
      <c r="B1964" s="468" t="s">
        <v>2067</v>
      </c>
      <c r="C1964" s="468" t="s">
        <v>872</v>
      </c>
      <c r="D1964" s="468" t="s">
        <v>875</v>
      </c>
      <c r="E1964" s="468">
        <v>3</v>
      </c>
      <c r="F1964" s="468">
        <v>3.35</v>
      </c>
    </row>
    <row r="1965" spans="1:6">
      <c r="A1965" s="468" t="s">
        <v>213</v>
      </c>
      <c r="B1965" s="468" t="s">
        <v>2068</v>
      </c>
      <c r="C1965" s="468" t="s">
        <v>2068</v>
      </c>
      <c r="D1965" s="468" t="s">
        <v>2068</v>
      </c>
      <c r="E1965" s="468"/>
      <c r="F1965" s="485">
        <f>SUM(F3:F1964)</f>
        <v>177532024.20000023</v>
      </c>
    </row>
    <row r="1967" spans="1:6">
      <c r="B1967" s="798" t="s">
        <v>2069</v>
      </c>
    </row>
  </sheetData>
  <mergeCells count="1">
    <mergeCell ref="A1:F1"/>
  </mergeCells>
  <conditionalFormatting sqref="A1 A2:F1048576">
    <cfRule type="expression" dxfId="1" priority="2">
      <formula>$A1="Total"</formula>
    </cfRule>
  </conditionalFormatting>
  <conditionalFormatting sqref="E2:F1048576">
    <cfRule type="cellIs" dxfId="0" priority="1" operator="greaterThanOrEqual">
      <formula>0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:BA11"/>
  <sheetViews>
    <sheetView workbookViewId="0">
      <selection activeCell="H4" sqref="H4:J4"/>
    </sheetView>
  </sheetViews>
  <sheetFormatPr defaultRowHeight="15"/>
  <cols>
    <col min="1" max="1" width="11.88671875" style="42" bestFit="1" customWidth="1"/>
    <col min="2" max="2" width="8.21875" style="42" bestFit="1" customWidth="1"/>
    <col min="3" max="3" width="10.33203125" style="42" bestFit="1" customWidth="1"/>
    <col min="4" max="4" width="10.21875" style="42" bestFit="1" customWidth="1"/>
    <col min="5" max="5" width="8" style="42" bestFit="1" customWidth="1"/>
    <col min="6" max="7" width="10.33203125" style="42" bestFit="1" customWidth="1"/>
    <col min="8" max="8" width="8.21875" style="42" bestFit="1" customWidth="1"/>
    <col min="9" max="9" width="10.44140625" style="42" bestFit="1" customWidth="1"/>
    <col min="10" max="10" width="12.77734375" style="42" customWidth="1"/>
    <col min="11" max="16384" width="8.88671875" style="42"/>
  </cols>
  <sheetData>
    <row r="1" spans="1:53" ht="45" customHeight="1">
      <c r="A1" s="856" t="s">
        <v>138</v>
      </c>
      <c r="B1" s="856"/>
      <c r="C1" s="856"/>
      <c r="D1" s="856"/>
      <c r="E1" s="856"/>
      <c r="F1" s="856"/>
      <c r="G1" s="856"/>
      <c r="H1" s="856"/>
      <c r="I1" s="856"/>
      <c r="J1" s="856"/>
    </row>
    <row r="2" spans="1:53" s="45" customFormat="1" ht="24.95" customHeight="1">
      <c r="A2" s="43" t="s">
        <v>0</v>
      </c>
      <c r="B2" s="857" t="s">
        <v>139</v>
      </c>
      <c r="C2" s="858"/>
      <c r="D2" s="859"/>
      <c r="E2" s="857" t="s">
        <v>140</v>
      </c>
      <c r="F2" s="858"/>
      <c r="G2" s="859"/>
      <c r="H2" s="857" t="s">
        <v>141</v>
      </c>
      <c r="I2" s="858"/>
      <c r="J2" s="859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4"/>
      <c r="AH2" s="44"/>
      <c r="AI2" s="44"/>
      <c r="AJ2" s="44"/>
      <c r="AK2" s="44"/>
      <c r="AL2" s="44"/>
      <c r="AM2" s="44"/>
      <c r="AN2" s="44"/>
      <c r="AO2" s="44"/>
      <c r="AP2" s="44"/>
      <c r="AQ2" s="44"/>
      <c r="AR2" s="44"/>
      <c r="AS2" s="44"/>
      <c r="AT2" s="44"/>
      <c r="AU2" s="44"/>
      <c r="AV2" s="44"/>
      <c r="AW2" s="44"/>
      <c r="AX2" s="44"/>
      <c r="AY2" s="44"/>
      <c r="AZ2" s="44"/>
    </row>
    <row r="3" spans="1:53" s="45" customFormat="1" ht="24.95" customHeight="1">
      <c r="A3" s="43"/>
      <c r="B3" s="806" t="s">
        <v>113</v>
      </c>
      <c r="C3" s="806" t="s">
        <v>122</v>
      </c>
      <c r="D3" s="806" t="s">
        <v>115</v>
      </c>
      <c r="E3" s="806" t="s">
        <v>113</v>
      </c>
      <c r="F3" s="806" t="s">
        <v>122</v>
      </c>
      <c r="G3" s="806" t="s">
        <v>115</v>
      </c>
      <c r="H3" s="806" t="s">
        <v>113</v>
      </c>
      <c r="I3" s="806" t="s">
        <v>122</v>
      </c>
      <c r="J3" s="806" t="s">
        <v>115</v>
      </c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4"/>
      <c r="AH3" s="44"/>
      <c r="AI3" s="44"/>
      <c r="AJ3" s="44"/>
      <c r="AK3" s="44"/>
      <c r="AL3" s="44"/>
      <c r="AM3" s="44"/>
      <c r="AN3" s="44"/>
      <c r="AO3" s="44"/>
      <c r="AP3" s="44"/>
      <c r="AQ3" s="44"/>
      <c r="AR3" s="44"/>
      <c r="AS3" s="44"/>
      <c r="AT3" s="44"/>
      <c r="AU3" s="44"/>
      <c r="AV3" s="44"/>
      <c r="AW3" s="44"/>
      <c r="AX3" s="44"/>
      <c r="AY3" s="44"/>
      <c r="AZ3" s="44"/>
    </row>
    <row r="4" spans="1:53" s="46" customFormat="1" ht="24.95" customHeight="1">
      <c r="A4" s="805">
        <v>1</v>
      </c>
      <c r="B4" s="806">
        <f>Cash_crops_districtwise!C18</f>
        <v>37871.597460828503</v>
      </c>
      <c r="C4" s="806">
        <f>Cash_crops_districtwise!D18</f>
        <v>47492.227960036558</v>
      </c>
      <c r="D4" s="806">
        <f>Cash_crops_districtwise!E18</f>
        <v>1254.0328674848984</v>
      </c>
      <c r="E4" s="806">
        <f>Cash_crops_districtwise!F18</f>
        <v>63245.97</v>
      </c>
      <c r="F4" s="806">
        <f>Cash_crops_districtwise!G18</f>
        <v>920923.37199999997</v>
      </c>
      <c r="G4" s="806">
        <f>Cash_crops_districtwise!H18</f>
        <v>14560.981071205011</v>
      </c>
      <c r="H4" s="806">
        <f>Cash_crops_districtwise!I18</f>
        <v>6492.7347140213833</v>
      </c>
      <c r="I4" s="806">
        <f>Cash_crops_districtwise!J18</f>
        <v>364485.75255138631</v>
      </c>
      <c r="J4" s="806">
        <f>Cash_crops_districtwise!K18</f>
        <v>56137.478059015906</v>
      </c>
      <c r="K4" s="814"/>
      <c r="L4" s="814"/>
      <c r="M4" s="81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4"/>
      <c r="AH4" s="44"/>
      <c r="AI4" s="44"/>
      <c r="AJ4" s="44"/>
      <c r="AK4" s="44"/>
      <c r="AL4" s="44"/>
      <c r="AM4" s="44"/>
      <c r="AN4" s="44"/>
      <c r="AO4" s="44"/>
      <c r="AP4" s="44"/>
      <c r="AQ4" s="44"/>
      <c r="AR4" s="44"/>
      <c r="AS4" s="44"/>
      <c r="AT4" s="44"/>
      <c r="AU4" s="44"/>
      <c r="AV4" s="44"/>
      <c r="AW4" s="44"/>
      <c r="AX4" s="44"/>
      <c r="AY4" s="44"/>
      <c r="AZ4" s="44"/>
    </row>
    <row r="5" spans="1:53" s="46" customFormat="1" ht="24.95" customHeight="1">
      <c r="A5" s="805">
        <v>2</v>
      </c>
      <c r="B5" s="806">
        <v>44002.736900622454</v>
      </c>
      <c r="C5" s="806">
        <v>43445.752201060677</v>
      </c>
      <c r="D5" s="806">
        <v>987.34204418194042</v>
      </c>
      <c r="E5" s="806">
        <v>25428.495000000003</v>
      </c>
      <c r="F5" s="806">
        <v>370645.8</v>
      </c>
      <c r="G5" s="806">
        <v>14576.002236860655</v>
      </c>
      <c r="H5" s="806">
        <v>53123.367781700144</v>
      </c>
      <c r="I5" s="806">
        <v>2426790.9061966366</v>
      </c>
      <c r="J5" s="806">
        <v>45682.173543082747</v>
      </c>
      <c r="K5" s="814"/>
      <c r="L5" s="814"/>
      <c r="M5" s="81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4"/>
      <c r="AH5" s="44"/>
      <c r="AI5" s="44"/>
      <c r="AJ5" s="44"/>
      <c r="AK5" s="44"/>
      <c r="AL5" s="44"/>
      <c r="AM5" s="44"/>
      <c r="AN5" s="44"/>
      <c r="AO5" s="44"/>
      <c r="AP5" s="44"/>
      <c r="AQ5" s="44"/>
      <c r="AR5" s="44"/>
      <c r="AS5" s="44"/>
      <c r="AT5" s="44"/>
      <c r="AU5" s="44"/>
      <c r="AV5" s="44"/>
      <c r="AW5" s="44"/>
      <c r="AX5" s="44"/>
      <c r="AY5" s="44"/>
      <c r="AZ5" s="44"/>
    </row>
    <row r="6" spans="1:53" s="46" customFormat="1" ht="24.95" customHeight="1">
      <c r="A6" s="805">
        <v>3</v>
      </c>
      <c r="B6" s="806">
        <v>33211.283545825281</v>
      </c>
      <c r="C6" s="806">
        <v>37512.597259628565</v>
      </c>
      <c r="D6" s="806">
        <v>1129.5136247254125</v>
      </c>
      <c r="E6" s="806">
        <v>42377.575000000004</v>
      </c>
      <c r="F6" s="806">
        <v>724409.43400000001</v>
      </c>
      <c r="G6" s="806">
        <v>17094.169121286432</v>
      </c>
      <c r="H6" s="806">
        <v>141.97737810307481</v>
      </c>
      <c r="I6" s="806">
        <v>4843.3083042318713</v>
      </c>
      <c r="J6" s="806">
        <v>34113.239509998944</v>
      </c>
      <c r="K6" s="814"/>
      <c r="L6" s="814"/>
      <c r="M6" s="81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4"/>
      <c r="AH6" s="44"/>
      <c r="AI6" s="44"/>
      <c r="AJ6" s="44"/>
      <c r="AK6" s="44"/>
      <c r="AL6" s="44"/>
      <c r="AM6" s="44"/>
      <c r="AN6" s="44"/>
      <c r="AO6" s="44"/>
      <c r="AP6" s="44"/>
      <c r="AQ6" s="44"/>
      <c r="AR6" s="44"/>
      <c r="AS6" s="44"/>
      <c r="AT6" s="44"/>
      <c r="AU6" s="44"/>
      <c r="AV6" s="44"/>
      <c r="AW6" s="44"/>
      <c r="AX6" s="44"/>
      <c r="AY6" s="44"/>
      <c r="AZ6" s="44"/>
    </row>
    <row r="7" spans="1:53" s="46" customFormat="1" ht="24.95" customHeight="1">
      <c r="A7" s="805" t="s">
        <v>79</v>
      </c>
      <c r="B7" s="806">
        <v>13409.198818544752</v>
      </c>
      <c r="C7" s="806">
        <v>13178.057575097169</v>
      </c>
      <c r="D7" s="806">
        <v>982.76248666490676</v>
      </c>
      <c r="E7" s="806">
        <v>15894.15</v>
      </c>
      <c r="F7" s="806">
        <v>204717.66089999999</v>
      </c>
      <c r="G7" s="806">
        <v>12880.063476184632</v>
      </c>
      <c r="H7" s="806">
        <v>3820.9785988089752</v>
      </c>
      <c r="I7" s="806">
        <v>176354.39520677261</v>
      </c>
      <c r="J7" s="806">
        <v>46154.248354529765</v>
      </c>
      <c r="K7" s="814"/>
      <c r="L7" s="814"/>
      <c r="M7" s="81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4"/>
      <c r="AH7" s="44"/>
      <c r="AI7" s="44"/>
      <c r="AJ7" s="44"/>
      <c r="AK7" s="44"/>
      <c r="AL7" s="44"/>
      <c r="AM7" s="44"/>
      <c r="AN7" s="44"/>
      <c r="AO7" s="44"/>
      <c r="AP7" s="44"/>
      <c r="AQ7" s="44"/>
      <c r="AR7" s="44"/>
      <c r="AS7" s="44"/>
      <c r="AT7" s="44"/>
      <c r="AU7" s="44"/>
      <c r="AV7" s="44"/>
      <c r="AW7" s="44"/>
      <c r="AX7" s="44"/>
      <c r="AY7" s="44"/>
      <c r="AZ7" s="44"/>
    </row>
    <row r="8" spans="1:53" s="46" customFormat="1" ht="24.95" customHeight="1">
      <c r="A8" s="805">
        <v>5</v>
      </c>
      <c r="B8" s="806">
        <v>58204.248479287395</v>
      </c>
      <c r="C8" s="806">
        <v>62407.955114255121</v>
      </c>
      <c r="D8" s="806">
        <v>1072.2233641838648</v>
      </c>
      <c r="E8" s="806">
        <v>21509.85</v>
      </c>
      <c r="F8" s="806">
        <v>311983.52399999992</v>
      </c>
      <c r="G8" s="806">
        <v>14504.216626336305</v>
      </c>
      <c r="H8" s="806">
        <v>9404.2638139323408</v>
      </c>
      <c r="I8" s="806">
        <v>465807.08412943827</v>
      </c>
      <c r="J8" s="806">
        <v>49531.477779190842</v>
      </c>
      <c r="K8" s="814"/>
      <c r="L8" s="814"/>
      <c r="M8" s="814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4"/>
      <c r="AH8" s="44"/>
      <c r="AI8" s="44"/>
      <c r="AJ8" s="44"/>
      <c r="AK8" s="44"/>
      <c r="AL8" s="44"/>
      <c r="AM8" s="44"/>
      <c r="AN8" s="44"/>
      <c r="AO8" s="44"/>
      <c r="AP8" s="44"/>
      <c r="AQ8" s="44"/>
      <c r="AR8" s="44"/>
      <c r="AS8" s="44"/>
      <c r="AT8" s="44"/>
      <c r="AU8" s="44"/>
      <c r="AV8" s="44"/>
      <c r="AW8" s="44"/>
      <c r="AX8" s="44"/>
      <c r="AY8" s="44"/>
      <c r="AZ8" s="44"/>
    </row>
    <row r="9" spans="1:53" s="46" customFormat="1" ht="24.95" customHeight="1">
      <c r="A9" s="805" t="s">
        <v>80</v>
      </c>
      <c r="B9" s="806">
        <v>6937.5557104528871</v>
      </c>
      <c r="C9" s="806">
        <v>6510.2876968581459</v>
      </c>
      <c r="D9" s="806">
        <v>938.41231243001459</v>
      </c>
      <c r="E9" s="806">
        <v>11723</v>
      </c>
      <c r="F9" s="806">
        <v>141167.65</v>
      </c>
      <c r="G9" s="806">
        <v>12041.938923483749</v>
      </c>
      <c r="H9" s="806">
        <v>1.9856975958472003</v>
      </c>
      <c r="I9" s="806">
        <v>68.491228544693129</v>
      </c>
      <c r="J9" s="806">
        <v>34492.275504554491</v>
      </c>
      <c r="K9" s="814"/>
      <c r="L9" s="814"/>
      <c r="M9" s="814"/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4"/>
      <c r="AH9" s="44"/>
      <c r="AI9" s="44"/>
      <c r="AJ9" s="44"/>
      <c r="AK9" s="44"/>
      <c r="AL9" s="44"/>
      <c r="AM9" s="44"/>
      <c r="AN9" s="44"/>
      <c r="AO9" s="44"/>
      <c r="AP9" s="44"/>
      <c r="AQ9" s="44"/>
      <c r="AR9" s="44"/>
      <c r="AS9" s="44"/>
      <c r="AT9" s="44"/>
      <c r="AU9" s="44"/>
      <c r="AV9" s="44"/>
      <c r="AW9" s="44"/>
      <c r="AX9" s="44"/>
      <c r="AY9" s="44"/>
      <c r="AZ9" s="44"/>
    </row>
    <row r="10" spans="1:53" s="46" customFormat="1" ht="24.95" customHeight="1">
      <c r="A10" s="805" t="s">
        <v>118</v>
      </c>
      <c r="B10" s="806">
        <v>30958.825484438723</v>
      </c>
      <c r="C10" s="806">
        <v>35320.079793063698</v>
      </c>
      <c r="D10" s="806">
        <v>1140.8727314547878</v>
      </c>
      <c r="E10" s="806">
        <v>14994.36</v>
      </c>
      <c r="F10" s="806">
        <v>207981.38500000001</v>
      </c>
      <c r="G10" s="806">
        <v>13870.641027693078</v>
      </c>
      <c r="H10" s="806">
        <v>5623.9920158382329</v>
      </c>
      <c r="I10" s="806">
        <v>241157.6157058645</v>
      </c>
      <c r="J10" s="806">
        <v>42880.149016342606</v>
      </c>
      <c r="K10" s="814"/>
      <c r="L10" s="814"/>
      <c r="M10" s="81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4"/>
      <c r="AH10" s="44"/>
      <c r="AI10" s="44"/>
      <c r="AJ10" s="44"/>
      <c r="AK10" s="44"/>
      <c r="AL10" s="44"/>
      <c r="AM10" s="44"/>
      <c r="AN10" s="44"/>
      <c r="AO10" s="44"/>
      <c r="AP10" s="44"/>
      <c r="AQ10" s="44"/>
      <c r="AR10" s="44"/>
      <c r="AS10" s="44"/>
      <c r="AT10" s="44"/>
      <c r="AU10" s="44"/>
      <c r="AV10" s="44"/>
      <c r="AW10" s="44"/>
      <c r="AX10" s="44"/>
      <c r="AY10" s="44"/>
      <c r="AZ10" s="44"/>
    </row>
    <row r="11" spans="1:53" s="46" customFormat="1" ht="24.95" customHeight="1">
      <c r="A11" s="805" t="s">
        <v>142</v>
      </c>
      <c r="B11" s="807">
        <f>Cash_crops_districtwise!C88</f>
        <v>224595.44640000002</v>
      </c>
      <c r="C11" s="807">
        <f>Cash_crops_districtwise!D88</f>
        <v>245866.95759999997</v>
      </c>
      <c r="D11" s="807">
        <f>Cash_crops_districtwise!E88</f>
        <v>1094.7103404853356</v>
      </c>
      <c r="E11" s="807">
        <f>Cash_crops_districtwise!F88</f>
        <v>195173.40000000002</v>
      </c>
      <c r="F11" s="807">
        <f>Cash_crops_districtwise!G88</f>
        <v>2881828.8258999996</v>
      </c>
      <c r="G11" s="807">
        <f>Cash_crops_districtwise!H88</f>
        <v>14765.479444944851</v>
      </c>
      <c r="H11" s="807">
        <f>Cash_crops_districtwise!I88</f>
        <v>78609.3</v>
      </c>
      <c r="I11" s="807">
        <f>Cash_crops_districtwise!J88</f>
        <v>3679507.5533228749</v>
      </c>
      <c r="J11" s="807">
        <f>Cash_crops_districtwise!K88</f>
        <v>46807.53490137776</v>
      </c>
      <c r="K11" s="814"/>
      <c r="L11" s="814"/>
      <c r="M11" s="814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4"/>
      <c r="AH11" s="44"/>
      <c r="AI11" s="44"/>
      <c r="AJ11" s="44"/>
      <c r="AK11" s="44"/>
      <c r="AL11" s="44"/>
      <c r="AM11" s="44"/>
      <c r="AN11" s="44"/>
      <c r="AO11" s="44"/>
      <c r="AP11" s="44"/>
      <c r="AQ11" s="44"/>
      <c r="AR11" s="44"/>
      <c r="AS11" s="44"/>
      <c r="AT11" s="44"/>
      <c r="AU11" s="44"/>
      <c r="AV11" s="44"/>
      <c r="AW11" s="44"/>
      <c r="AX11" s="44"/>
      <c r="AY11" s="44"/>
      <c r="AZ11" s="44"/>
      <c r="BA11" s="44"/>
    </row>
  </sheetData>
  <mergeCells count="4">
    <mergeCell ref="A1:J1"/>
    <mergeCell ref="B2:D2"/>
    <mergeCell ref="E2:G2"/>
    <mergeCell ref="H2:J2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AU88"/>
  <sheetViews>
    <sheetView workbookViewId="0">
      <selection activeCell="L14" sqref="L14"/>
    </sheetView>
  </sheetViews>
  <sheetFormatPr defaultRowHeight="15"/>
  <cols>
    <col min="1" max="1" width="9.33203125" style="61" bestFit="1" customWidth="1"/>
    <col min="2" max="2" width="19" style="61" bestFit="1" customWidth="1"/>
    <col min="3" max="4" width="7.6640625" style="61" bestFit="1" customWidth="1"/>
    <col min="5" max="5" width="8.88671875" style="61"/>
    <col min="6" max="6" width="7.6640625" style="61" bestFit="1" customWidth="1"/>
    <col min="7" max="7" width="9" style="61" bestFit="1" customWidth="1"/>
    <col min="8" max="8" width="9.5546875" style="61" bestFit="1" customWidth="1"/>
    <col min="9" max="9" width="6.77734375" style="61" bestFit="1" customWidth="1"/>
    <col min="10" max="10" width="9" style="61" bestFit="1" customWidth="1"/>
    <col min="11" max="11" width="6.77734375" style="61" bestFit="1" customWidth="1"/>
    <col min="12" max="47" width="8.88671875" style="62"/>
    <col min="48" max="16384" width="8.88671875" style="42"/>
  </cols>
  <sheetData>
    <row r="1" spans="1:47" s="55" customFormat="1" ht="37.5" customHeight="1">
      <c r="A1" s="860" t="s">
        <v>2221</v>
      </c>
      <c r="B1" s="861"/>
      <c r="C1" s="861"/>
      <c r="D1" s="861"/>
      <c r="E1" s="861"/>
      <c r="F1" s="861"/>
      <c r="G1" s="861"/>
      <c r="H1" s="861"/>
      <c r="I1" s="861"/>
      <c r="J1" s="861"/>
      <c r="K1" s="861"/>
    </row>
    <row r="2" spans="1:47" s="45" customFormat="1" ht="16.5" customHeight="1">
      <c r="A2" s="56"/>
      <c r="B2" s="56"/>
      <c r="C2" s="862" t="s">
        <v>139</v>
      </c>
      <c r="D2" s="863"/>
      <c r="E2" s="864"/>
      <c r="F2" s="862" t="s">
        <v>140</v>
      </c>
      <c r="G2" s="863"/>
      <c r="H2" s="864"/>
      <c r="I2" s="862" t="s">
        <v>141</v>
      </c>
      <c r="J2" s="863"/>
      <c r="K2" s="86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4"/>
      <c r="AH2" s="44"/>
      <c r="AI2" s="44"/>
      <c r="AJ2" s="44"/>
      <c r="AK2" s="44"/>
      <c r="AL2" s="44"/>
      <c r="AM2" s="44"/>
      <c r="AN2" s="44"/>
      <c r="AO2" s="44"/>
      <c r="AP2" s="44"/>
      <c r="AQ2" s="44"/>
      <c r="AR2" s="44"/>
      <c r="AS2" s="44"/>
      <c r="AT2" s="44"/>
      <c r="AU2" s="44"/>
    </row>
    <row r="3" spans="1:47" s="45" customFormat="1" ht="19.5" customHeight="1">
      <c r="A3" s="57" t="s">
        <v>0</v>
      </c>
      <c r="B3" s="58" t="s">
        <v>143</v>
      </c>
      <c r="C3" s="56" t="s">
        <v>113</v>
      </c>
      <c r="D3" s="56" t="s">
        <v>144</v>
      </c>
      <c r="E3" s="56" t="s">
        <v>115</v>
      </c>
      <c r="F3" s="56" t="s">
        <v>113</v>
      </c>
      <c r="G3" s="56" t="s">
        <v>144</v>
      </c>
      <c r="H3" s="56" t="s">
        <v>115</v>
      </c>
      <c r="I3" s="56" t="s">
        <v>113</v>
      </c>
      <c r="J3" s="56" t="s">
        <v>144</v>
      </c>
      <c r="K3" s="56" t="s">
        <v>115</v>
      </c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4"/>
      <c r="AH3" s="44"/>
      <c r="AI3" s="44"/>
      <c r="AJ3" s="44"/>
      <c r="AK3" s="44"/>
      <c r="AL3" s="44"/>
      <c r="AM3" s="44"/>
      <c r="AN3" s="44"/>
      <c r="AO3" s="44"/>
      <c r="AP3" s="44"/>
      <c r="AQ3" s="44"/>
      <c r="AR3" s="44"/>
      <c r="AS3" s="44"/>
      <c r="AT3" s="44"/>
      <c r="AU3" s="44"/>
    </row>
    <row r="4" spans="1:47" ht="15.75">
      <c r="A4" s="59">
        <v>1</v>
      </c>
      <c r="B4" s="60" t="s">
        <v>1</v>
      </c>
      <c r="C4" s="61">
        <v>449.77887744151104</v>
      </c>
      <c r="D4" s="61">
        <v>392.10036424184915</v>
      </c>
      <c r="E4" s="61">
        <v>871.76251244221146</v>
      </c>
      <c r="F4" s="61">
        <v>3929.5</v>
      </c>
      <c r="G4" s="61">
        <v>50011.35</v>
      </c>
      <c r="H4" s="61">
        <f>1000*G4/F4</f>
        <v>12727.153581880646</v>
      </c>
      <c r="I4" s="61">
        <v>2.4821219948090008</v>
      </c>
      <c r="J4" s="61">
        <v>16.633584075139762</v>
      </c>
      <c r="K4" s="61">
        <v>6701.3563837420152</v>
      </c>
    </row>
    <row r="5" spans="1:47" ht="15.75">
      <c r="A5" s="59">
        <v>1</v>
      </c>
      <c r="B5" s="60" t="s">
        <v>2</v>
      </c>
      <c r="C5" s="61">
        <v>205.18124060957285</v>
      </c>
      <c r="D5" s="61">
        <v>138.15232131913103</v>
      </c>
      <c r="E5" s="61">
        <v>673.31848130313654</v>
      </c>
      <c r="F5" s="61">
        <v>2632</v>
      </c>
      <c r="G5" s="61">
        <v>29544.550000000003</v>
      </c>
      <c r="H5" s="61">
        <f t="shared" ref="H5:H68" si="0">1000*G5/F5</f>
        <v>11225.132978723406</v>
      </c>
      <c r="I5" s="61">
        <v>81.413601429735209</v>
      </c>
      <c r="J5" s="61">
        <v>882.55840210447434</v>
      </c>
      <c r="K5" s="61">
        <v>10840.429444288555</v>
      </c>
    </row>
    <row r="6" spans="1:47" ht="15.75">
      <c r="A6" s="59">
        <v>1</v>
      </c>
      <c r="B6" s="60" t="s">
        <v>3</v>
      </c>
      <c r="C6" s="61">
        <v>608.52436359733849</v>
      </c>
      <c r="D6" s="61">
        <v>329.32991119436014</v>
      </c>
      <c r="E6" s="61">
        <v>541.19429047589983</v>
      </c>
      <c r="F6" s="61">
        <v>10095.525</v>
      </c>
      <c r="G6" s="61">
        <v>162294.59999999998</v>
      </c>
      <c r="H6" s="61">
        <f t="shared" si="0"/>
        <v>16075.895012889372</v>
      </c>
      <c r="I6" s="61">
        <v>0</v>
      </c>
      <c r="J6" s="61">
        <v>0</v>
      </c>
      <c r="K6" s="61">
        <v>0</v>
      </c>
    </row>
    <row r="7" spans="1:47" ht="15.75">
      <c r="A7" s="59">
        <v>1</v>
      </c>
      <c r="B7" s="60" t="s">
        <v>4</v>
      </c>
      <c r="C7" s="61">
        <v>625.26283322601421</v>
      </c>
      <c r="D7" s="61">
        <v>514.1559337657884</v>
      </c>
      <c r="E7" s="61">
        <v>822.30368805550938</v>
      </c>
      <c r="F7" s="61">
        <v>2469.625</v>
      </c>
      <c r="G7" s="61">
        <v>33924.407999999996</v>
      </c>
      <c r="H7" s="61">
        <f t="shared" si="0"/>
        <v>13736.663663511663</v>
      </c>
      <c r="I7" s="61">
        <v>0</v>
      </c>
      <c r="J7" s="61">
        <v>0</v>
      </c>
      <c r="K7" s="61">
        <v>0</v>
      </c>
    </row>
    <row r="8" spans="1:47" ht="15.75">
      <c r="A8" s="59">
        <v>1</v>
      </c>
      <c r="B8" s="60" t="s">
        <v>5</v>
      </c>
      <c r="C8" s="61">
        <v>856.36170422837517</v>
      </c>
      <c r="D8" s="61">
        <v>910.31488072522859</v>
      </c>
      <c r="E8" s="61">
        <v>1063.0027898614032</v>
      </c>
      <c r="F8" s="61">
        <v>6838.9749999999995</v>
      </c>
      <c r="G8" s="61">
        <v>99581.55</v>
      </c>
      <c r="H8" s="61">
        <f t="shared" si="0"/>
        <v>14560.888144787779</v>
      </c>
      <c r="I8" s="61">
        <v>12.907034373006802</v>
      </c>
      <c r="J8" s="61">
        <v>38.159398760614742</v>
      </c>
      <c r="K8" s="61">
        <v>2956.480757533242</v>
      </c>
    </row>
    <row r="9" spans="1:47" ht="15.75">
      <c r="A9" s="59">
        <v>1</v>
      </c>
      <c r="B9" s="60" t="s">
        <v>6</v>
      </c>
      <c r="C9" s="61">
        <v>507.55359519210128</v>
      </c>
      <c r="D9" s="61">
        <v>397.83282570737322</v>
      </c>
      <c r="E9" s="61">
        <v>783.82426895587162</v>
      </c>
      <c r="F9" s="61">
        <v>3028.7550000000001</v>
      </c>
      <c r="G9" s="61">
        <v>35695.464</v>
      </c>
      <c r="H9" s="61">
        <f t="shared" si="0"/>
        <v>11785.523754810145</v>
      </c>
      <c r="I9" s="61">
        <v>0</v>
      </c>
      <c r="J9" s="61">
        <v>0</v>
      </c>
      <c r="K9" s="61">
        <v>0</v>
      </c>
    </row>
    <row r="10" spans="1:47" ht="15.75">
      <c r="A10" s="59">
        <v>1</v>
      </c>
      <c r="B10" s="60" t="s">
        <v>7</v>
      </c>
      <c r="C10" s="61">
        <v>693.83656364026615</v>
      </c>
      <c r="D10" s="61">
        <v>711.97171401809442</v>
      </c>
      <c r="E10" s="61">
        <v>1026.1374959582424</v>
      </c>
      <c r="F10" s="61">
        <v>2115.5249999999996</v>
      </c>
      <c r="G10" s="61">
        <v>40836.184999999998</v>
      </c>
      <c r="H10" s="61">
        <f t="shared" si="0"/>
        <v>19303.097339903808</v>
      </c>
      <c r="I10" s="61">
        <v>49.642439896180008</v>
      </c>
      <c r="J10" s="61">
        <v>968.66166084637428</v>
      </c>
      <c r="K10" s="61">
        <v>19512.772999719396</v>
      </c>
    </row>
    <row r="11" spans="1:47" ht="15.75">
      <c r="A11" s="59">
        <v>1</v>
      </c>
      <c r="B11" s="60" t="s">
        <v>8</v>
      </c>
      <c r="C11" s="61">
        <v>271.05521785790944</v>
      </c>
      <c r="D11" s="61">
        <v>265.98621200031869</v>
      </c>
      <c r="E11" s="61">
        <v>981.29899177868629</v>
      </c>
      <c r="F11" s="61">
        <v>3206.3999999999996</v>
      </c>
      <c r="G11" s="61">
        <v>37105.5</v>
      </c>
      <c r="H11" s="61">
        <f t="shared" si="0"/>
        <v>11572.324101796408</v>
      </c>
      <c r="I11" s="61">
        <v>0</v>
      </c>
      <c r="J11" s="61">
        <v>0</v>
      </c>
      <c r="K11" s="61">
        <v>0</v>
      </c>
    </row>
    <row r="12" spans="1:47" ht="15.75">
      <c r="A12" s="59">
        <v>1</v>
      </c>
      <c r="B12" s="60" t="s">
        <v>9</v>
      </c>
      <c r="C12" s="61">
        <v>1668.4474565357373</v>
      </c>
      <c r="D12" s="61">
        <v>1368.9117979671576</v>
      </c>
      <c r="E12" s="61">
        <v>820.47042752516927</v>
      </c>
      <c r="F12" s="61">
        <v>2912.5699999999997</v>
      </c>
      <c r="G12" s="61">
        <v>34995.660000000003</v>
      </c>
      <c r="H12" s="61">
        <f t="shared" si="0"/>
        <v>12015.388471350047</v>
      </c>
      <c r="I12" s="61">
        <v>12.907034373006802</v>
      </c>
      <c r="J12" s="61">
        <v>218.193485220951</v>
      </c>
      <c r="K12" s="61">
        <v>16905.005357177259</v>
      </c>
    </row>
    <row r="13" spans="1:47" ht="15.75">
      <c r="A13" s="59">
        <v>1</v>
      </c>
      <c r="B13" s="60" t="s">
        <v>10</v>
      </c>
      <c r="C13" s="61">
        <v>692.21671174071685</v>
      </c>
      <c r="D13" s="61">
        <v>460.88990182813842</v>
      </c>
      <c r="E13" s="61">
        <v>665.81735749941515</v>
      </c>
      <c r="F13" s="61">
        <v>1523.67</v>
      </c>
      <c r="G13" s="61">
        <v>16708.030000000002</v>
      </c>
      <c r="H13" s="61">
        <f t="shared" si="0"/>
        <v>10965.648729711815</v>
      </c>
      <c r="I13" s="61">
        <v>4.9642439896180015</v>
      </c>
      <c r="J13" s="61">
        <v>42.073183248882927</v>
      </c>
      <c r="K13" s="61">
        <v>8475.2448382619605</v>
      </c>
    </row>
    <row r="14" spans="1:47" ht="15.75">
      <c r="A14" s="59">
        <v>1</v>
      </c>
      <c r="B14" s="60" t="s">
        <v>11</v>
      </c>
      <c r="C14" s="61">
        <v>4587.420579523503</v>
      </c>
      <c r="D14" s="61">
        <v>4632.5511542881368</v>
      </c>
      <c r="E14" s="61">
        <v>1009.8378977864116</v>
      </c>
      <c r="F14" s="61">
        <v>766.87499999999989</v>
      </c>
      <c r="G14" s="61">
        <v>9290.9249999999993</v>
      </c>
      <c r="H14" s="61">
        <f t="shared" si="0"/>
        <v>12115.305623471884</v>
      </c>
      <c r="I14" s="61">
        <v>0</v>
      </c>
      <c r="J14" s="61">
        <v>0</v>
      </c>
      <c r="K14" s="61">
        <v>0</v>
      </c>
    </row>
    <row r="15" spans="1:47" ht="15.75">
      <c r="A15" s="59">
        <v>1</v>
      </c>
      <c r="B15" s="60" t="s">
        <v>12</v>
      </c>
      <c r="C15" s="61">
        <v>3801.2524576089286</v>
      </c>
      <c r="D15" s="61">
        <v>4833.7261569592401</v>
      </c>
      <c r="E15" s="61">
        <v>1271.6140826909877</v>
      </c>
      <c r="F15" s="61">
        <v>14833.8</v>
      </c>
      <c r="G15" s="61">
        <v>232935.15000000002</v>
      </c>
      <c r="H15" s="61">
        <f t="shared" si="0"/>
        <v>15702.999231484855</v>
      </c>
      <c r="I15" s="61">
        <v>168.78429564701202</v>
      </c>
      <c r="J15" s="61">
        <v>4657.4035410391334</v>
      </c>
      <c r="K15" s="61">
        <v>27593.820403643596</v>
      </c>
    </row>
    <row r="16" spans="1:47" ht="15.75">
      <c r="A16" s="59">
        <v>1</v>
      </c>
      <c r="B16" s="60" t="s">
        <v>13</v>
      </c>
      <c r="C16" s="61">
        <v>13093.802854689848</v>
      </c>
      <c r="D16" s="61">
        <v>14411.408124327612</v>
      </c>
      <c r="E16" s="61">
        <v>1100.6281585464558</v>
      </c>
      <c r="F16" s="61">
        <v>5978.4999999999991</v>
      </c>
      <c r="G16" s="61">
        <v>86355</v>
      </c>
      <c r="H16" s="61">
        <f t="shared" si="0"/>
        <v>14444.258593292634</v>
      </c>
      <c r="I16" s="61">
        <v>2188</v>
      </c>
      <c r="J16" s="61">
        <v>122835</v>
      </c>
      <c r="K16" s="61">
        <f>1000*J16/I16</f>
        <v>56140.310786106034</v>
      </c>
    </row>
    <row r="17" spans="1:47" ht="15.75">
      <c r="A17" s="59">
        <v>1</v>
      </c>
      <c r="B17" s="60" t="s">
        <v>14</v>
      </c>
      <c r="C17" s="61">
        <v>9810.9030049366811</v>
      </c>
      <c r="D17" s="61">
        <v>18124.896661694129</v>
      </c>
      <c r="E17" s="61">
        <v>1847.4238969210057</v>
      </c>
      <c r="F17" s="61">
        <v>2914.2499999999995</v>
      </c>
      <c r="G17" s="61">
        <v>51645</v>
      </c>
      <c r="H17" s="61">
        <f t="shared" si="0"/>
        <v>17721.540705155705</v>
      </c>
      <c r="I17" s="61">
        <v>3971.3951916944006</v>
      </c>
      <c r="J17" s="61">
        <v>234827.06929609075</v>
      </c>
      <c r="K17" s="61">
        <v>59129.615150664846</v>
      </c>
    </row>
    <row r="18" spans="1:47" s="46" customFormat="1" ht="15.75">
      <c r="A18" s="63"/>
      <c r="B18" s="63" t="s">
        <v>109</v>
      </c>
      <c r="C18" s="56">
        <v>37871.597460828503</v>
      </c>
      <c r="D18" s="56">
        <v>47492.227960036558</v>
      </c>
      <c r="E18" s="56">
        <v>1254.0328674848984</v>
      </c>
      <c r="F18" s="56">
        <f t="shared" ref="F18:G18" si="1">SUM(F4:F17)</f>
        <v>63245.97</v>
      </c>
      <c r="G18" s="56">
        <f t="shared" si="1"/>
        <v>920923.37199999997</v>
      </c>
      <c r="H18" s="56">
        <f t="shared" si="0"/>
        <v>14560.981071205011</v>
      </c>
      <c r="I18" s="56">
        <v>6492.7347140213833</v>
      </c>
      <c r="J18" s="56">
        <f>SUM(J4:J17)</f>
        <v>364485.75255138631</v>
      </c>
      <c r="K18" s="56">
        <f>1000*J18/I18</f>
        <v>56137.478059015906</v>
      </c>
      <c r="L18" s="815"/>
      <c r="M18" s="62"/>
      <c r="N18" s="62"/>
      <c r="O18" s="62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4"/>
      <c r="AH18" s="44"/>
      <c r="AI18" s="44"/>
      <c r="AJ18" s="44"/>
      <c r="AK18" s="44"/>
      <c r="AL18" s="44"/>
      <c r="AM18" s="44"/>
      <c r="AN18" s="44"/>
      <c r="AO18" s="44"/>
      <c r="AP18" s="44"/>
      <c r="AQ18" s="44"/>
      <c r="AR18" s="44"/>
      <c r="AS18" s="44"/>
      <c r="AT18" s="44"/>
      <c r="AU18" s="44"/>
    </row>
    <row r="19" spans="1:47" ht="15.75">
      <c r="A19" s="59">
        <v>2</v>
      </c>
      <c r="B19" s="60" t="s">
        <v>15</v>
      </c>
      <c r="C19" s="61">
        <v>4125.2228375187806</v>
      </c>
      <c r="D19" s="61">
        <v>3882.0229044529269</v>
      </c>
      <c r="E19" s="61">
        <v>941.04562525593587</v>
      </c>
      <c r="F19" s="61">
        <v>5557.0749999999998</v>
      </c>
      <c r="G19" s="61">
        <v>52778.25</v>
      </c>
      <c r="H19" s="61">
        <f t="shared" si="0"/>
        <v>9497.4874371859296</v>
      </c>
      <c r="I19" s="61">
        <v>199.56260838264362</v>
      </c>
      <c r="J19" s="61">
        <v>3943.1378719301906</v>
      </c>
      <c r="K19" s="61">
        <v>19758.901248522336</v>
      </c>
    </row>
    <row r="20" spans="1:47" ht="15.75">
      <c r="A20" s="59">
        <v>2</v>
      </c>
      <c r="B20" s="60" t="s">
        <v>16</v>
      </c>
      <c r="C20" s="61">
        <v>5992.3721270658934</v>
      </c>
      <c r="D20" s="61">
        <v>5376.1316608271309</v>
      </c>
      <c r="E20" s="61">
        <v>897.16251708478285</v>
      </c>
      <c r="F20" s="61">
        <v>1840.75</v>
      </c>
      <c r="G20" s="61">
        <v>23310</v>
      </c>
      <c r="H20" s="61">
        <f t="shared" si="0"/>
        <v>12663.316582914573</v>
      </c>
      <c r="I20" s="61">
        <v>2194.1958434111561</v>
      </c>
      <c r="J20" s="61">
        <v>97306.466839567598</v>
      </c>
      <c r="K20" s="61">
        <v>44347.211362998634</v>
      </c>
    </row>
    <row r="21" spans="1:47" ht="15.75">
      <c r="A21" s="59">
        <v>2</v>
      </c>
      <c r="B21" s="60" t="s">
        <v>17</v>
      </c>
      <c r="C21" s="61">
        <v>2672.7556342562784</v>
      </c>
      <c r="D21" s="61">
        <v>2397.3153848821826</v>
      </c>
      <c r="E21" s="61">
        <v>896.94521794517141</v>
      </c>
      <c r="F21" s="61">
        <v>2313.375</v>
      </c>
      <c r="G21" s="61">
        <v>36618.75</v>
      </c>
      <c r="H21" s="61">
        <f t="shared" si="0"/>
        <v>15829.145728643216</v>
      </c>
      <c r="I21" s="61">
        <v>3564.3271845457248</v>
      </c>
      <c r="J21" s="61">
        <v>126454.37681594485</v>
      </c>
      <c r="K21" s="61">
        <v>35477.769090398899</v>
      </c>
    </row>
    <row r="22" spans="1:47" ht="15.75">
      <c r="A22" s="59">
        <v>2</v>
      </c>
      <c r="B22" s="60" t="s">
        <v>18</v>
      </c>
      <c r="C22" s="61">
        <v>3401.6889890534449</v>
      </c>
      <c r="D22" s="61">
        <v>3422.2794949178933</v>
      </c>
      <c r="E22" s="61">
        <v>1006.0530242272907</v>
      </c>
      <c r="F22" s="61">
        <v>3631.75</v>
      </c>
      <c r="G22" s="61">
        <v>49056</v>
      </c>
      <c r="H22" s="61">
        <f t="shared" si="0"/>
        <v>13507.537688442211</v>
      </c>
      <c r="I22" s="61">
        <v>7654.8642319909568</v>
      </c>
      <c r="J22" s="61">
        <v>393191.42143085715</v>
      </c>
      <c r="K22" s="61">
        <v>51364.911187796715</v>
      </c>
    </row>
    <row r="23" spans="1:47" ht="15.75">
      <c r="A23" s="59">
        <v>2</v>
      </c>
      <c r="B23" s="60" t="s">
        <v>19</v>
      </c>
      <c r="C23" s="61">
        <v>8959.9408070401369</v>
      </c>
      <c r="D23" s="61">
        <v>9846.9930070186929</v>
      </c>
      <c r="E23" s="61">
        <v>1099.0020156474213</v>
      </c>
      <c r="F23" s="61">
        <v>1343.25</v>
      </c>
      <c r="G23" s="61">
        <v>20979</v>
      </c>
      <c r="H23" s="61">
        <f t="shared" si="0"/>
        <v>15618.090452261307</v>
      </c>
      <c r="I23" s="61">
        <v>25814.068746013603</v>
      </c>
      <c r="J23" s="61">
        <v>1297419.5578609013</v>
      </c>
      <c r="K23" s="61">
        <v>50260.172878065117</v>
      </c>
    </row>
    <row r="24" spans="1:47" ht="15.75">
      <c r="A24" s="59">
        <v>2</v>
      </c>
      <c r="B24" s="60" t="s">
        <v>20</v>
      </c>
      <c r="C24" s="61">
        <v>9331.4268426701001</v>
      </c>
      <c r="D24" s="61">
        <v>8168.7575883718573</v>
      </c>
      <c r="E24" s="61">
        <v>875.40284311273069</v>
      </c>
      <c r="F24" s="61">
        <v>2682.52</v>
      </c>
      <c r="G24" s="61">
        <v>38215.800000000003</v>
      </c>
      <c r="H24" s="61">
        <f t="shared" si="0"/>
        <v>14246.231155778894</v>
      </c>
      <c r="I24" s="61">
        <v>9913.595247267147</v>
      </c>
      <c r="J24" s="61">
        <v>341942.45850938046</v>
      </c>
      <c r="K24" s="61">
        <v>34492.275504554491</v>
      </c>
    </row>
    <row r="25" spans="1:47" ht="15.75">
      <c r="A25" s="59">
        <v>2</v>
      </c>
      <c r="B25" s="60" t="s">
        <v>21</v>
      </c>
      <c r="C25" s="61">
        <v>2078.8099377548829</v>
      </c>
      <c r="D25" s="61">
        <v>2427.6974306494603</v>
      </c>
      <c r="E25" s="61">
        <v>1167.8303949573074</v>
      </c>
      <c r="F25" s="61">
        <v>7009.7749999999996</v>
      </c>
      <c r="G25" s="61">
        <v>133150.5</v>
      </c>
      <c r="H25" s="61">
        <f t="shared" si="0"/>
        <v>18994.974874371859</v>
      </c>
      <c r="I25" s="61">
        <v>2789.9051221653162</v>
      </c>
      <c r="J25" s="61">
        <v>121524.96525297109</v>
      </c>
      <c r="K25" s="61">
        <v>43558.816494323102</v>
      </c>
    </row>
    <row r="26" spans="1:47" ht="15.75">
      <c r="A26" s="59">
        <v>2</v>
      </c>
      <c r="B26" s="60" t="s">
        <v>22</v>
      </c>
      <c r="C26" s="61">
        <v>7440.5197252629323</v>
      </c>
      <c r="D26" s="61">
        <v>7924.5547299405298</v>
      </c>
      <c r="E26" s="61">
        <v>1065.0539239932589</v>
      </c>
      <c r="F26" s="61">
        <v>1050</v>
      </c>
      <c r="G26" s="61">
        <v>16537.5</v>
      </c>
      <c r="H26" s="61">
        <f t="shared" si="0"/>
        <v>15750</v>
      </c>
      <c r="I26" s="61">
        <v>992.84879792360016</v>
      </c>
      <c r="J26" s="61">
        <v>45008.521615084057</v>
      </c>
      <c r="K26" s="61">
        <v>45332.704948843049</v>
      </c>
    </row>
    <row r="27" spans="1:47" s="46" customFormat="1" ht="15.75">
      <c r="A27" s="63"/>
      <c r="B27" s="63" t="s">
        <v>110</v>
      </c>
      <c r="C27" s="56">
        <v>44002.736900622454</v>
      </c>
      <c r="D27" s="56">
        <v>43445.752201060677</v>
      </c>
      <c r="E27" s="56">
        <v>987.34204418194042</v>
      </c>
      <c r="F27" s="56">
        <f t="shared" ref="F27:G27" si="2">SUM(F19:F26)</f>
        <v>25428.495000000003</v>
      </c>
      <c r="G27" s="56">
        <f t="shared" si="2"/>
        <v>370645.8</v>
      </c>
      <c r="H27" s="56">
        <f t="shared" si="0"/>
        <v>14576.002236860655</v>
      </c>
      <c r="I27" s="56">
        <v>53123.367781700144</v>
      </c>
      <c r="J27" s="56">
        <v>2426790.9061966366</v>
      </c>
      <c r="K27" s="56">
        <v>45682.173543082747</v>
      </c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4"/>
      <c r="AH27" s="44"/>
      <c r="AI27" s="44"/>
      <c r="AJ27" s="44"/>
      <c r="AK27" s="44"/>
      <c r="AL27" s="44"/>
      <c r="AM27" s="44"/>
      <c r="AN27" s="44"/>
      <c r="AO27" s="44"/>
      <c r="AP27" s="44"/>
      <c r="AQ27" s="44"/>
      <c r="AR27" s="44"/>
      <c r="AS27" s="44"/>
      <c r="AT27" s="44"/>
      <c r="AU27" s="44"/>
    </row>
    <row r="28" spans="1:47" ht="15.75">
      <c r="A28" s="59">
        <v>3</v>
      </c>
      <c r="B28" s="60" t="s">
        <v>23</v>
      </c>
      <c r="C28" s="61">
        <v>358.52722043356948</v>
      </c>
      <c r="D28" s="61">
        <v>307.03063609347134</v>
      </c>
      <c r="E28" s="61">
        <v>856.36631919377567</v>
      </c>
      <c r="F28" s="61">
        <v>3066</v>
      </c>
      <c r="G28" s="61">
        <v>55750.66</v>
      </c>
      <c r="H28" s="61">
        <f t="shared" si="0"/>
        <v>18183.51598173516</v>
      </c>
      <c r="I28" s="61">
        <v>0</v>
      </c>
      <c r="J28" s="61">
        <v>0</v>
      </c>
      <c r="K28" s="61">
        <v>0</v>
      </c>
    </row>
    <row r="29" spans="1:47" ht="15.75">
      <c r="A29" s="59">
        <v>3</v>
      </c>
      <c r="B29" s="60" t="s">
        <v>24</v>
      </c>
      <c r="C29" s="61">
        <v>896.31805108392359</v>
      </c>
      <c r="D29" s="61">
        <v>878.21309651829358</v>
      </c>
      <c r="E29" s="61">
        <v>979.80074757644843</v>
      </c>
      <c r="F29" s="61">
        <v>5216.9249999999993</v>
      </c>
      <c r="G29" s="61">
        <v>66945.663</v>
      </c>
      <c r="H29" s="61">
        <f t="shared" si="0"/>
        <v>12832.398970658005</v>
      </c>
      <c r="I29" s="61">
        <v>0</v>
      </c>
      <c r="J29" s="61">
        <v>0</v>
      </c>
      <c r="K29" s="61">
        <v>0</v>
      </c>
    </row>
    <row r="30" spans="1:47" ht="15.75">
      <c r="A30" s="59">
        <v>3</v>
      </c>
      <c r="B30" s="60" t="s">
        <v>25</v>
      </c>
      <c r="C30" s="61">
        <v>61.554372182871859</v>
      </c>
      <c r="D30" s="61">
        <v>49.29916860350734</v>
      </c>
      <c r="E30" s="61">
        <v>800.90441759432565</v>
      </c>
      <c r="F30" s="61">
        <v>2567.33</v>
      </c>
      <c r="G30" s="61">
        <v>37271.68</v>
      </c>
      <c r="H30" s="61">
        <f t="shared" si="0"/>
        <v>14517.681793925985</v>
      </c>
      <c r="I30" s="61">
        <v>0</v>
      </c>
      <c r="J30" s="61">
        <v>0</v>
      </c>
      <c r="K30" s="61">
        <v>0</v>
      </c>
    </row>
    <row r="31" spans="1:47" ht="15.75">
      <c r="A31" s="59">
        <v>3</v>
      </c>
      <c r="B31" s="60" t="s">
        <v>26</v>
      </c>
      <c r="C31" s="61">
        <v>908.19696501395163</v>
      </c>
      <c r="D31" s="61">
        <v>835.62090782944961</v>
      </c>
      <c r="E31" s="61">
        <v>920.08775631243486</v>
      </c>
      <c r="F31" s="61">
        <v>3244.87</v>
      </c>
      <c r="G31" s="61">
        <v>41280.574999999997</v>
      </c>
      <c r="H31" s="61">
        <f t="shared" si="0"/>
        <v>12721.796250697254</v>
      </c>
      <c r="I31" s="61">
        <v>0</v>
      </c>
      <c r="J31" s="61">
        <v>0</v>
      </c>
      <c r="K31" s="61">
        <v>0</v>
      </c>
    </row>
    <row r="32" spans="1:47" ht="15.75">
      <c r="A32" s="59">
        <v>3</v>
      </c>
      <c r="B32" s="60" t="s">
        <v>27</v>
      </c>
      <c r="C32" s="61">
        <v>5729.9561193389145</v>
      </c>
      <c r="D32" s="61">
        <v>5672.6145678240382</v>
      </c>
      <c r="E32" s="61">
        <v>989.99267179004289</v>
      </c>
      <c r="F32" s="61">
        <v>323.56499999999994</v>
      </c>
      <c r="G32" s="61">
        <v>5071.5</v>
      </c>
      <c r="H32" s="61">
        <f t="shared" si="0"/>
        <v>15673.821334198696</v>
      </c>
      <c r="I32" s="61">
        <v>29.785463937708002</v>
      </c>
      <c r="J32" s="61">
        <v>1174.1353464804536</v>
      </c>
      <c r="K32" s="61">
        <v>39419.743433776566</v>
      </c>
    </row>
    <row r="33" spans="1:47" ht="15.75">
      <c r="A33" s="59">
        <v>3</v>
      </c>
      <c r="B33" s="60" t="s">
        <v>28</v>
      </c>
      <c r="C33" s="61">
        <v>4150.0605666452029</v>
      </c>
      <c r="D33" s="61">
        <v>4923.0379065921061</v>
      </c>
      <c r="E33" s="61">
        <v>1186.2568816849239</v>
      </c>
      <c r="F33" s="61">
        <v>9785.15</v>
      </c>
      <c r="G33" s="61">
        <v>198653.31</v>
      </c>
      <c r="H33" s="61">
        <f t="shared" si="0"/>
        <v>20301.508919127453</v>
      </c>
      <c r="I33" s="61">
        <v>14.892731968854001</v>
      </c>
      <c r="J33" s="61">
        <v>733.83459155028356</v>
      </c>
      <c r="K33" s="61">
        <v>49274.67929222071</v>
      </c>
    </row>
    <row r="34" spans="1:47" ht="15.75">
      <c r="A34" s="59">
        <v>3</v>
      </c>
      <c r="B34" s="60" t="s">
        <v>29</v>
      </c>
      <c r="C34" s="61">
        <v>8.6392101309293849</v>
      </c>
      <c r="D34" s="61">
        <v>9.1719383448385745</v>
      </c>
      <c r="E34" s="61">
        <v>1061.6639954157336</v>
      </c>
      <c r="F34" s="61">
        <v>1160.44</v>
      </c>
      <c r="G34" s="61">
        <v>22664.514999999999</v>
      </c>
      <c r="H34" s="61">
        <f t="shared" si="0"/>
        <v>19530.966702285339</v>
      </c>
      <c r="I34" s="61">
        <v>0</v>
      </c>
      <c r="J34" s="61">
        <v>0</v>
      </c>
      <c r="K34" s="61">
        <v>0</v>
      </c>
    </row>
    <row r="35" spans="1:47" ht="15.75">
      <c r="A35" s="59">
        <v>3</v>
      </c>
      <c r="B35" s="60" t="s">
        <v>30</v>
      </c>
      <c r="C35" s="61">
        <v>3489.160991629105</v>
      </c>
      <c r="D35" s="61">
        <v>3866.5452584960126</v>
      </c>
      <c r="E35" s="61">
        <v>1108.1590295696574</v>
      </c>
      <c r="F35" s="61">
        <v>988.75</v>
      </c>
      <c r="G35" s="61">
        <v>19719</v>
      </c>
      <c r="H35" s="61">
        <f t="shared" si="0"/>
        <v>19943.362831858409</v>
      </c>
      <c r="I35" s="61">
        <v>0</v>
      </c>
      <c r="J35" s="61">
        <v>0</v>
      </c>
      <c r="K35" s="61">
        <v>0</v>
      </c>
    </row>
    <row r="36" spans="1:47" ht="15.75">
      <c r="A36" s="59">
        <v>3</v>
      </c>
      <c r="B36" s="60" t="s">
        <v>31</v>
      </c>
      <c r="C36" s="61">
        <v>572.34767117407171</v>
      </c>
      <c r="D36" s="61">
        <v>764.7103595009163</v>
      </c>
      <c r="E36" s="61">
        <v>1336.0941225326312</v>
      </c>
      <c r="F36" s="61">
        <v>2994</v>
      </c>
      <c r="G36" s="61">
        <v>55944</v>
      </c>
      <c r="H36" s="61">
        <f t="shared" si="0"/>
        <v>18685.370741482966</v>
      </c>
      <c r="I36" s="61">
        <v>0</v>
      </c>
      <c r="J36" s="61">
        <v>0</v>
      </c>
      <c r="K36" s="61">
        <v>0</v>
      </c>
    </row>
    <row r="37" spans="1:47" ht="15.75">
      <c r="A37" s="59">
        <v>3</v>
      </c>
      <c r="B37" s="60" t="s">
        <v>32</v>
      </c>
      <c r="C37" s="61">
        <v>843.40288903198109</v>
      </c>
      <c r="D37" s="61">
        <v>828.9139279147862</v>
      </c>
      <c r="E37" s="61">
        <v>982.8208305833233</v>
      </c>
      <c r="F37" s="61">
        <v>4484.8</v>
      </c>
      <c r="G37" s="61">
        <v>79358.58</v>
      </c>
      <c r="H37" s="61">
        <f t="shared" si="0"/>
        <v>17695.009810916876</v>
      </c>
      <c r="I37" s="61">
        <v>0</v>
      </c>
      <c r="J37" s="61">
        <v>0</v>
      </c>
      <c r="K37" s="61">
        <v>0</v>
      </c>
    </row>
    <row r="38" spans="1:47" ht="15.75">
      <c r="A38" s="59">
        <v>3</v>
      </c>
      <c r="B38" s="60" t="s">
        <v>33</v>
      </c>
      <c r="C38" s="61">
        <v>556.14915217857902</v>
      </c>
      <c r="D38" s="61">
        <v>573.24614655241101</v>
      </c>
      <c r="E38" s="61">
        <v>1030.741743122072</v>
      </c>
      <c r="F38" s="61">
        <v>1689.23</v>
      </c>
      <c r="G38" s="61">
        <v>27265.923999999999</v>
      </c>
      <c r="H38" s="61">
        <f t="shared" si="0"/>
        <v>16141.037040545099</v>
      </c>
      <c r="I38" s="61">
        <v>49.642439896180008</v>
      </c>
      <c r="J38" s="61">
        <v>1467.6691831005671</v>
      </c>
      <c r="K38" s="61">
        <v>29564.807575332423</v>
      </c>
    </row>
    <row r="39" spans="1:47" ht="15.75">
      <c r="A39" s="59">
        <v>3</v>
      </c>
      <c r="B39" s="60" t="s">
        <v>34</v>
      </c>
      <c r="C39" s="61">
        <v>1922.224254131788</v>
      </c>
      <c r="D39" s="61">
        <v>1959.3553289161409</v>
      </c>
      <c r="E39" s="61">
        <v>1019.3167236884772</v>
      </c>
      <c r="F39" s="61">
        <v>4928.9250000000002</v>
      </c>
      <c r="G39" s="61">
        <v>76219.926999999996</v>
      </c>
      <c r="H39" s="61">
        <f t="shared" si="0"/>
        <v>15463.803364831074</v>
      </c>
      <c r="I39" s="61">
        <v>0</v>
      </c>
      <c r="J39" s="61">
        <v>0</v>
      </c>
      <c r="K39" s="61">
        <v>0</v>
      </c>
    </row>
    <row r="40" spans="1:47" ht="15.75">
      <c r="A40" s="59">
        <v>3</v>
      </c>
      <c r="B40" s="60" t="s">
        <v>35</v>
      </c>
      <c r="C40" s="61">
        <v>13714.746082850399</v>
      </c>
      <c r="D40" s="61">
        <v>16844.838016442594</v>
      </c>
      <c r="E40" s="61">
        <v>1228.2282088697375</v>
      </c>
      <c r="F40" s="61">
        <v>1927.5899999999997</v>
      </c>
      <c r="G40" s="61">
        <v>38264.1</v>
      </c>
      <c r="H40" s="61">
        <f t="shared" si="0"/>
        <v>19850.74626865672</v>
      </c>
      <c r="I40" s="61">
        <v>47.656742300332809</v>
      </c>
      <c r="J40" s="61">
        <v>1467.6691831005671</v>
      </c>
      <c r="K40" s="61">
        <v>30796.67455763794</v>
      </c>
    </row>
    <row r="41" spans="1:47" s="46" customFormat="1" ht="15.75">
      <c r="A41" s="63"/>
      <c r="B41" s="63" t="s">
        <v>111</v>
      </c>
      <c r="C41" s="56">
        <v>33211.283545825281</v>
      </c>
      <c r="D41" s="56">
        <v>37512.597259628565</v>
      </c>
      <c r="E41" s="56">
        <v>1129.5136247254125</v>
      </c>
      <c r="F41" s="56">
        <f t="shared" ref="F41:G41" si="3">SUM(F28:F40)</f>
        <v>42377.575000000004</v>
      </c>
      <c r="G41" s="56">
        <f t="shared" si="3"/>
        <v>724409.43400000001</v>
      </c>
      <c r="H41" s="56">
        <f t="shared" si="0"/>
        <v>17094.169121286432</v>
      </c>
      <c r="I41" s="56">
        <v>141.97737810307481</v>
      </c>
      <c r="J41" s="56">
        <v>4843.3083042318713</v>
      </c>
      <c r="K41" s="56">
        <v>34113.239509998944</v>
      </c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4"/>
      <c r="Y41" s="44"/>
      <c r="Z41" s="44"/>
      <c r="AA41" s="44"/>
      <c r="AB41" s="44"/>
      <c r="AC41" s="44"/>
      <c r="AD41" s="44"/>
      <c r="AE41" s="44"/>
      <c r="AF41" s="44"/>
      <c r="AG41" s="44"/>
      <c r="AH41" s="44"/>
      <c r="AI41" s="44"/>
      <c r="AJ41" s="44"/>
      <c r="AK41" s="44"/>
      <c r="AL41" s="44"/>
      <c r="AM41" s="44"/>
      <c r="AN41" s="44"/>
      <c r="AO41" s="44"/>
      <c r="AP41" s="44"/>
      <c r="AQ41" s="44"/>
      <c r="AR41" s="44"/>
      <c r="AS41" s="44"/>
      <c r="AT41" s="44"/>
      <c r="AU41" s="44"/>
    </row>
    <row r="42" spans="1:47" ht="15.75">
      <c r="A42" s="59" t="s">
        <v>79</v>
      </c>
      <c r="B42" s="60" t="s">
        <v>36</v>
      </c>
      <c r="C42" s="61">
        <v>2.9697284825069756</v>
      </c>
      <c r="D42" s="61">
        <v>2.2929845862096436</v>
      </c>
      <c r="E42" s="61">
        <v>772.11926939326099</v>
      </c>
      <c r="F42" s="61">
        <v>648</v>
      </c>
      <c r="G42" s="61">
        <v>9277.4160000000011</v>
      </c>
      <c r="H42" s="61">
        <f t="shared" si="0"/>
        <v>14317.000000000004</v>
      </c>
      <c r="I42" s="61">
        <v>0</v>
      </c>
      <c r="J42" s="61">
        <v>0</v>
      </c>
      <c r="K42" s="61">
        <v>0</v>
      </c>
    </row>
    <row r="43" spans="1:47" ht="15.75">
      <c r="A43" s="59" t="s">
        <v>79</v>
      </c>
      <c r="B43" s="60" t="s">
        <v>37</v>
      </c>
      <c r="C43" s="61">
        <v>12.958815196394077</v>
      </c>
      <c r="D43" s="61">
        <v>10.318430637943399</v>
      </c>
      <c r="E43" s="61">
        <v>796.24799656180039</v>
      </c>
      <c r="F43" s="61">
        <v>285</v>
      </c>
      <c r="G43" s="61">
        <v>3809.9700000000003</v>
      </c>
      <c r="H43" s="61">
        <f t="shared" si="0"/>
        <v>13368.315789473685</v>
      </c>
      <c r="I43" s="61">
        <v>0</v>
      </c>
      <c r="J43" s="61">
        <v>0</v>
      </c>
      <c r="K43" s="61">
        <v>0</v>
      </c>
    </row>
    <row r="44" spans="1:47" ht="15.75">
      <c r="A44" s="59" t="s">
        <v>79</v>
      </c>
      <c r="B44" s="60" t="s">
        <v>38</v>
      </c>
      <c r="C44" s="61">
        <v>781.30856621592625</v>
      </c>
      <c r="D44" s="61">
        <v>740.40472288709395</v>
      </c>
      <c r="E44" s="61">
        <v>947.64700516859818</v>
      </c>
      <c r="F44" s="61">
        <v>2519</v>
      </c>
      <c r="G44" s="61">
        <v>36827.240000000005</v>
      </c>
      <c r="H44" s="61">
        <f t="shared" si="0"/>
        <v>14619.785629217946</v>
      </c>
      <c r="I44" s="61">
        <v>59.570927875416004</v>
      </c>
      <c r="J44" s="61">
        <v>868.8601563955358</v>
      </c>
      <c r="K44" s="61">
        <v>14585.30507049733</v>
      </c>
    </row>
    <row r="45" spans="1:47" ht="15.75">
      <c r="A45" s="59" t="s">
        <v>79</v>
      </c>
      <c r="B45" s="60" t="s">
        <v>39</v>
      </c>
      <c r="C45" s="61">
        <v>938.97415110538736</v>
      </c>
      <c r="D45" s="61">
        <v>852.99026606998757</v>
      </c>
      <c r="E45" s="61">
        <v>908.42784656619449</v>
      </c>
      <c r="F45" s="61">
        <v>1888</v>
      </c>
      <c r="G45" s="61">
        <v>21808.465</v>
      </c>
      <c r="H45" s="61">
        <f t="shared" si="0"/>
        <v>11551.09375</v>
      </c>
      <c r="I45" s="61">
        <v>19.856975958472006</v>
      </c>
      <c r="J45" s="61">
        <v>391.37844882681787</v>
      </c>
      <c r="K45" s="61">
        <v>19709.871716888276</v>
      </c>
    </row>
    <row r="46" spans="1:47" ht="15.75">
      <c r="A46" s="59" t="s">
        <v>79</v>
      </c>
      <c r="B46" s="60" t="s">
        <v>40</v>
      </c>
      <c r="C46" s="61">
        <v>649.02066108606994</v>
      </c>
      <c r="D46" s="61">
        <v>453.32305269364656</v>
      </c>
      <c r="E46" s="61">
        <v>698.47245222525987</v>
      </c>
      <c r="F46" s="61">
        <v>802.95999999999992</v>
      </c>
      <c r="G46" s="61">
        <v>7982.2720000000008</v>
      </c>
      <c r="H46" s="61">
        <f t="shared" si="0"/>
        <v>9941.0580850851875</v>
      </c>
      <c r="I46" s="61">
        <v>44.678195906562003</v>
      </c>
      <c r="J46" s="61">
        <v>1056.7218118324083</v>
      </c>
      <c r="K46" s="61">
        <v>23651.84606026594</v>
      </c>
    </row>
    <row r="47" spans="1:47" ht="15.75">
      <c r="A47" s="59" t="s">
        <v>79</v>
      </c>
      <c r="B47" s="60" t="s">
        <v>41</v>
      </c>
      <c r="C47" s="61">
        <v>629.04248765829584</v>
      </c>
      <c r="D47" s="61">
        <v>526.58391022304477</v>
      </c>
      <c r="E47" s="61">
        <v>837.11978213638906</v>
      </c>
      <c r="F47" s="61">
        <v>1708.1899999999998</v>
      </c>
      <c r="G47" s="61">
        <v>22160.457900000001</v>
      </c>
      <c r="H47" s="61">
        <f t="shared" si="0"/>
        <v>12973.063827794334</v>
      </c>
      <c r="I47" s="61">
        <v>0</v>
      </c>
      <c r="J47" s="61">
        <v>0</v>
      </c>
      <c r="K47" s="61">
        <v>0</v>
      </c>
    </row>
    <row r="48" spans="1:47" ht="15.75">
      <c r="A48" s="59" t="s">
        <v>79</v>
      </c>
      <c r="B48" s="60" t="s">
        <v>42</v>
      </c>
      <c r="C48" s="61">
        <v>385.52475209272376</v>
      </c>
      <c r="D48" s="61">
        <v>355.41261086249477</v>
      </c>
      <c r="E48" s="61">
        <v>921.89310526296219</v>
      </c>
      <c r="F48" s="61">
        <v>1560</v>
      </c>
      <c r="G48" s="61">
        <v>24030.6</v>
      </c>
      <c r="H48" s="61">
        <f t="shared" si="0"/>
        <v>15404.23076923077</v>
      </c>
      <c r="I48" s="61">
        <v>0</v>
      </c>
      <c r="J48" s="61">
        <v>0</v>
      </c>
      <c r="K48" s="61">
        <v>0</v>
      </c>
    </row>
    <row r="49" spans="1:47" ht="15.75">
      <c r="A49" s="59" t="s">
        <v>79</v>
      </c>
      <c r="B49" s="60" t="s">
        <v>43</v>
      </c>
      <c r="C49" s="61">
        <v>882.27933462116334</v>
      </c>
      <c r="D49" s="61">
        <v>803.69109746648019</v>
      </c>
      <c r="E49" s="61">
        <v>910.92590059538497</v>
      </c>
      <c r="F49" s="61">
        <v>875</v>
      </c>
      <c r="G49" s="61">
        <v>13123.300000000001</v>
      </c>
      <c r="H49" s="61">
        <f t="shared" si="0"/>
        <v>14998.057142857146</v>
      </c>
      <c r="I49" s="61">
        <v>25.814068746013604</v>
      </c>
      <c r="J49" s="61">
        <v>381.59398760614744</v>
      </c>
      <c r="K49" s="61">
        <v>14782.40378766621</v>
      </c>
    </row>
    <row r="50" spans="1:47" ht="15.75">
      <c r="A50" s="59" t="s">
        <v>79</v>
      </c>
      <c r="B50" s="60" t="s">
        <v>44</v>
      </c>
      <c r="C50" s="61">
        <v>4242.1869436789011</v>
      </c>
      <c r="D50" s="61">
        <v>4053.4693619638219</v>
      </c>
      <c r="E50" s="61">
        <v>955.51408171762</v>
      </c>
      <c r="F50" s="61">
        <v>1615</v>
      </c>
      <c r="G50" s="61">
        <v>17070.489999999998</v>
      </c>
      <c r="H50" s="61">
        <f t="shared" si="0"/>
        <v>10569.962848297211</v>
      </c>
      <c r="I50" s="61">
        <v>3.4749707927326003</v>
      </c>
      <c r="J50" s="61">
        <v>165.60200615984732</v>
      </c>
      <c r="K50" s="61">
        <v>47655.654115476304</v>
      </c>
    </row>
    <row r="51" spans="1:47" ht="15.75">
      <c r="A51" s="59" t="s">
        <v>79</v>
      </c>
      <c r="B51" s="60" t="s">
        <v>45</v>
      </c>
      <c r="C51" s="61">
        <v>952.47291693496447</v>
      </c>
      <c r="D51" s="61">
        <v>889.67801944934183</v>
      </c>
      <c r="E51" s="61">
        <v>934.07172385783406</v>
      </c>
      <c r="F51" s="61">
        <v>3000</v>
      </c>
      <c r="G51" s="61">
        <v>37158.300000000003</v>
      </c>
      <c r="H51" s="61">
        <f t="shared" si="0"/>
        <v>12386.1</v>
      </c>
      <c r="I51" s="61">
        <v>0</v>
      </c>
      <c r="J51" s="61">
        <v>0</v>
      </c>
      <c r="K51" s="61">
        <v>0</v>
      </c>
    </row>
    <row r="52" spans="1:47" ht="15.75">
      <c r="A52" s="59" t="s">
        <v>79</v>
      </c>
      <c r="B52" s="60" t="s">
        <v>46</v>
      </c>
      <c r="C52" s="61">
        <v>3932.4604614724194</v>
      </c>
      <c r="D52" s="61">
        <v>4489.8931182571032</v>
      </c>
      <c r="E52" s="61">
        <v>1141.7516240140317</v>
      </c>
      <c r="F52" s="61">
        <v>993</v>
      </c>
      <c r="G52" s="61">
        <v>11469.15</v>
      </c>
      <c r="H52" s="61">
        <f t="shared" si="0"/>
        <v>11550</v>
      </c>
      <c r="I52" s="61">
        <v>3667.5834595297788</v>
      </c>
      <c r="J52" s="61">
        <v>173490.23879595182</v>
      </c>
      <c r="K52" s="61">
        <v>47303.692120531872</v>
      </c>
    </row>
    <row r="53" spans="1:47" s="46" customFormat="1" ht="15.75">
      <c r="A53" s="63"/>
      <c r="B53" s="63" t="s">
        <v>101</v>
      </c>
      <c r="C53" s="56">
        <v>13409.198818544752</v>
      </c>
      <c r="D53" s="56">
        <v>13178.057575097169</v>
      </c>
      <c r="E53" s="56">
        <v>982.76248666490676</v>
      </c>
      <c r="F53" s="56">
        <f t="shared" ref="F53:G53" si="4">SUM(F42:F52)</f>
        <v>15894.15</v>
      </c>
      <c r="G53" s="56">
        <f t="shared" si="4"/>
        <v>204717.66089999999</v>
      </c>
      <c r="H53" s="56">
        <f t="shared" si="0"/>
        <v>12880.063476184632</v>
      </c>
      <c r="I53" s="56">
        <v>3820.9785988089752</v>
      </c>
      <c r="J53" s="56">
        <v>176354.39520677261</v>
      </c>
      <c r="K53" s="56">
        <v>46154.248354529765</v>
      </c>
      <c r="L53" s="44"/>
      <c r="M53" s="44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  <c r="AA53" s="44"/>
      <c r="AB53" s="44"/>
      <c r="AC53" s="44"/>
      <c r="AD53" s="44"/>
      <c r="AE53" s="44"/>
      <c r="AF53" s="44"/>
      <c r="AG53" s="44"/>
      <c r="AH53" s="44"/>
      <c r="AI53" s="44"/>
      <c r="AJ53" s="44"/>
      <c r="AK53" s="44"/>
      <c r="AL53" s="44"/>
      <c r="AM53" s="44"/>
      <c r="AN53" s="44"/>
      <c r="AO53" s="44"/>
      <c r="AP53" s="44"/>
      <c r="AQ53" s="44"/>
      <c r="AR53" s="44"/>
      <c r="AS53" s="44"/>
      <c r="AT53" s="44"/>
      <c r="AU53" s="44"/>
    </row>
    <row r="54" spans="1:47" ht="15.75">
      <c r="A54" s="59">
        <v>5</v>
      </c>
      <c r="B54" s="60" t="s">
        <v>47</v>
      </c>
      <c r="C54" s="61">
        <v>1355.2760892895471</v>
      </c>
      <c r="D54" s="61">
        <v>1329.3578138550411</v>
      </c>
      <c r="E54" s="61">
        <v>980.87601807533338</v>
      </c>
      <c r="F54" s="61">
        <v>730</v>
      </c>
      <c r="G54" s="61">
        <v>10377.643118306094</v>
      </c>
      <c r="H54" s="61">
        <f t="shared" si="0"/>
        <v>14215.949477131637</v>
      </c>
      <c r="I54" s="61">
        <v>45.67104470448561</v>
      </c>
      <c r="J54" s="61">
        <v>471.61103083631554</v>
      </c>
      <c r="K54" s="61">
        <v>10326.258877761033</v>
      </c>
    </row>
    <row r="55" spans="1:47" ht="15.75">
      <c r="A55" s="59">
        <v>5</v>
      </c>
      <c r="B55" s="60" t="s">
        <v>48</v>
      </c>
      <c r="C55" s="61">
        <v>599.34520283322604</v>
      </c>
      <c r="D55" s="61">
        <v>604.20143846624126</v>
      </c>
      <c r="E55" s="61">
        <v>1008.1025686199853</v>
      </c>
      <c r="F55" s="61">
        <v>512</v>
      </c>
      <c r="G55" s="61">
        <v>5338.9798948301623</v>
      </c>
      <c r="H55" s="61">
        <f t="shared" si="0"/>
        <v>10427.695107090161</v>
      </c>
      <c r="I55" s="61">
        <v>96.306333398589203</v>
      </c>
      <c r="J55" s="61">
        <v>1906.9914919086702</v>
      </c>
      <c r="K55" s="61">
        <v>19801.309266090342</v>
      </c>
    </row>
    <row r="56" spans="1:47" ht="15.75">
      <c r="A56" s="59">
        <v>5</v>
      </c>
      <c r="B56" s="60" t="s">
        <v>49</v>
      </c>
      <c r="C56" s="61">
        <v>1511.8617729126422</v>
      </c>
      <c r="D56" s="61">
        <v>1498.4654270880021</v>
      </c>
      <c r="E56" s="61">
        <v>991.13917286311721</v>
      </c>
      <c r="F56" s="61">
        <v>695</v>
      </c>
      <c r="G56" s="61">
        <v>6520.8446524006986</v>
      </c>
      <c r="H56" s="61">
        <f t="shared" si="0"/>
        <v>9382.5102912240272</v>
      </c>
      <c r="I56" s="61">
        <v>0</v>
      </c>
      <c r="J56" s="61">
        <v>0</v>
      </c>
      <c r="K56" s="61">
        <v>0</v>
      </c>
    </row>
    <row r="57" spans="1:47" ht="15.75">
      <c r="A57" s="59">
        <v>5</v>
      </c>
      <c r="B57" s="60" t="s">
        <v>50</v>
      </c>
      <c r="C57" s="61">
        <v>3932.4604614724194</v>
      </c>
      <c r="D57" s="61">
        <v>4489.8931182571032</v>
      </c>
      <c r="E57" s="61">
        <v>1141.7516240140317</v>
      </c>
      <c r="F57" s="61">
        <v>662</v>
      </c>
      <c r="G57" s="61">
        <v>11016.139085461953</v>
      </c>
      <c r="H57" s="61">
        <f t="shared" si="0"/>
        <v>16640.693482570929</v>
      </c>
      <c r="I57" s="61">
        <v>3667.5834595297788</v>
      </c>
      <c r="J57" s="61">
        <v>173490.23879595182</v>
      </c>
      <c r="K57" s="61">
        <v>47303.692120531872</v>
      </c>
    </row>
    <row r="58" spans="1:47" ht="15.75">
      <c r="A58" s="59">
        <v>5</v>
      </c>
      <c r="B58" s="60" t="s">
        <v>51</v>
      </c>
      <c r="C58" s="61">
        <v>6756.9422236531445</v>
      </c>
      <c r="D58" s="61">
        <v>7406.3402134571497</v>
      </c>
      <c r="E58" s="61">
        <v>1096.1082644055682</v>
      </c>
      <c r="F58" s="61">
        <v>3954.6749999999997</v>
      </c>
      <c r="G58" s="61">
        <v>63359.690726404981</v>
      </c>
      <c r="H58" s="61">
        <f t="shared" si="0"/>
        <v>16021.465917276384</v>
      </c>
      <c r="I58" s="61">
        <v>307.78312735631607</v>
      </c>
      <c r="J58" s="61">
        <v>14481.002606592263</v>
      </c>
      <c r="K58" s="61">
        <v>47049.371195152664</v>
      </c>
    </row>
    <row r="59" spans="1:47" ht="15.75">
      <c r="A59" s="59">
        <v>5</v>
      </c>
      <c r="B59" s="60" t="s">
        <v>52</v>
      </c>
      <c r="C59" s="61">
        <v>4849.8365872504828</v>
      </c>
      <c r="D59" s="61">
        <v>4712.6565708073704</v>
      </c>
      <c r="E59" s="61">
        <v>971.71450749418261</v>
      </c>
      <c r="F59" s="61">
        <v>2527.5749999999998</v>
      </c>
      <c r="G59" s="61">
        <v>30080.949093610536</v>
      </c>
      <c r="H59" s="61">
        <f t="shared" si="0"/>
        <v>11901.110389844234</v>
      </c>
      <c r="I59" s="61">
        <v>4894.7445737633489</v>
      </c>
      <c r="J59" s="61">
        <v>265335.01938214118</v>
      </c>
      <c r="K59" s="61">
        <v>54208.144139815049</v>
      </c>
    </row>
    <row r="60" spans="1:47" ht="15.75">
      <c r="A60" s="59">
        <v>5</v>
      </c>
      <c r="B60" s="60" t="s">
        <v>53</v>
      </c>
      <c r="C60" s="61">
        <v>19089.414685554839</v>
      </c>
      <c r="D60" s="61">
        <v>21263.53396329789</v>
      </c>
      <c r="E60" s="61">
        <v>1113.8913535881343</v>
      </c>
      <c r="F60" s="61">
        <v>2300</v>
      </c>
      <c r="G60" s="61">
        <v>39236.020556883319</v>
      </c>
      <c r="H60" s="61">
        <f t="shared" si="0"/>
        <v>17059.139372557966</v>
      </c>
      <c r="I60" s="61">
        <v>34.749707927326007</v>
      </c>
      <c r="J60" s="61">
        <v>1027.368428170397</v>
      </c>
      <c r="K60" s="61">
        <v>29564.807575332423</v>
      </c>
    </row>
    <row r="61" spans="1:47" ht="15.75">
      <c r="A61" s="59">
        <v>5</v>
      </c>
      <c r="B61" s="60" t="s">
        <v>54</v>
      </c>
      <c r="C61" s="61">
        <v>9186.7200729770339</v>
      </c>
      <c r="D61" s="61">
        <v>9509.4656759286354</v>
      </c>
      <c r="E61" s="61">
        <v>1035.1317554456639</v>
      </c>
      <c r="F61" s="61">
        <v>2884.35</v>
      </c>
      <c r="G61" s="61">
        <v>42431.765999342504</v>
      </c>
      <c r="H61" s="61">
        <f t="shared" si="0"/>
        <v>14711.032294743183</v>
      </c>
      <c r="I61" s="61">
        <v>57.585230279568805</v>
      </c>
      <c r="J61" s="61">
        <v>1986.2456277961007</v>
      </c>
      <c r="K61" s="61">
        <v>34492.275504554491</v>
      </c>
    </row>
    <row r="62" spans="1:47" ht="15.75">
      <c r="A62" s="59">
        <v>5</v>
      </c>
      <c r="B62" s="60" t="s">
        <v>55</v>
      </c>
      <c r="C62" s="61">
        <v>9422.1385490448592</v>
      </c>
      <c r="D62" s="61">
        <v>10246.774869624345</v>
      </c>
      <c r="E62" s="61">
        <v>1087.5211414358878</v>
      </c>
      <c r="F62" s="61">
        <v>4271.25</v>
      </c>
      <c r="G62" s="61">
        <v>57733.814016526994</v>
      </c>
      <c r="H62" s="61">
        <f t="shared" si="0"/>
        <v>13516.842614346386</v>
      </c>
      <c r="I62" s="61">
        <v>297.85463937708005</v>
      </c>
      <c r="J62" s="61">
        <v>7044.8120788827218</v>
      </c>
      <c r="K62" s="61">
        <v>23651.846060265936</v>
      </c>
    </row>
    <row r="63" spans="1:47" ht="15.75">
      <c r="A63" s="59">
        <v>5</v>
      </c>
      <c r="B63" s="60" t="s">
        <v>56</v>
      </c>
      <c r="C63" s="61">
        <v>372.83591221292124</v>
      </c>
      <c r="D63" s="61">
        <v>281.46385795723381</v>
      </c>
      <c r="E63" s="61">
        <v>754.92689608852334</v>
      </c>
      <c r="F63" s="61">
        <v>925</v>
      </c>
      <c r="G63" s="61">
        <v>15334.812395979405</v>
      </c>
      <c r="H63" s="61">
        <f t="shared" si="0"/>
        <v>16578.175563220979</v>
      </c>
      <c r="I63" s="61">
        <v>0</v>
      </c>
      <c r="J63" s="61">
        <v>0</v>
      </c>
      <c r="K63" s="61">
        <v>0</v>
      </c>
    </row>
    <row r="64" spans="1:47" ht="15.75">
      <c r="A64" s="59">
        <v>5</v>
      </c>
      <c r="B64" s="60" t="s">
        <v>57</v>
      </c>
      <c r="C64" s="61">
        <v>723.53384846533584</v>
      </c>
      <c r="D64" s="61">
        <v>679.86992981115941</v>
      </c>
      <c r="E64" s="61">
        <v>939.65186459929885</v>
      </c>
      <c r="F64" s="61">
        <v>950</v>
      </c>
      <c r="G64" s="61">
        <v>15611.007985820819</v>
      </c>
      <c r="H64" s="61">
        <f t="shared" si="0"/>
        <v>16432.639985074547</v>
      </c>
      <c r="I64" s="61">
        <v>0</v>
      </c>
      <c r="J64" s="61">
        <v>0</v>
      </c>
      <c r="K64" s="61">
        <v>0</v>
      </c>
    </row>
    <row r="65" spans="1:47" ht="15.75">
      <c r="A65" s="59">
        <v>5</v>
      </c>
      <c r="B65" s="60" t="s">
        <v>58</v>
      </c>
      <c r="C65" s="61">
        <v>403.88307362094872</v>
      </c>
      <c r="D65" s="61">
        <v>385.93223570494519</v>
      </c>
      <c r="E65" s="61">
        <v>955.55436934985119</v>
      </c>
      <c r="F65" s="61">
        <v>1098</v>
      </c>
      <c r="G65" s="61">
        <v>14941.856474432481</v>
      </c>
      <c r="H65" s="61">
        <f t="shared" si="0"/>
        <v>13608.248155220839</v>
      </c>
      <c r="I65" s="61">
        <v>1.9856975958472003</v>
      </c>
      <c r="J65" s="61">
        <v>63.794687158771318</v>
      </c>
      <c r="K65" s="61">
        <v>32127.090898527898</v>
      </c>
    </row>
    <row r="66" spans="1:47" s="46" customFormat="1" ht="15.75">
      <c r="A66" s="63"/>
      <c r="B66" s="63" t="s">
        <v>112</v>
      </c>
      <c r="C66" s="56">
        <v>58204.248479287395</v>
      </c>
      <c r="D66" s="56">
        <v>62407.955114255121</v>
      </c>
      <c r="E66" s="56">
        <v>1072.2233641838648</v>
      </c>
      <c r="F66" s="56">
        <f t="shared" ref="F66:G66" si="5">SUM(F54:F65)</f>
        <v>21509.85</v>
      </c>
      <c r="G66" s="56">
        <f t="shared" si="5"/>
        <v>311983.52399999992</v>
      </c>
      <c r="H66" s="56">
        <f t="shared" si="0"/>
        <v>14504.216626336305</v>
      </c>
      <c r="I66" s="56">
        <v>9404.2638139323408</v>
      </c>
      <c r="J66" s="56">
        <v>465807.08412943827</v>
      </c>
      <c r="K66" s="56">
        <v>49531.477779190842</v>
      </c>
      <c r="L66" s="44"/>
      <c r="M66" s="44"/>
      <c r="N66" s="44"/>
      <c r="O66" s="44"/>
      <c r="P66" s="44"/>
      <c r="Q66" s="44"/>
      <c r="R66" s="44"/>
      <c r="S66" s="44"/>
      <c r="T66" s="44"/>
      <c r="U66" s="44"/>
      <c r="V66" s="44"/>
      <c r="W66" s="44"/>
      <c r="X66" s="44"/>
      <c r="Y66" s="44"/>
      <c r="Z66" s="44"/>
      <c r="AA66" s="44"/>
      <c r="AB66" s="44"/>
      <c r="AC66" s="44"/>
      <c r="AD66" s="44"/>
      <c r="AE66" s="44"/>
      <c r="AF66" s="44"/>
      <c r="AG66" s="44"/>
      <c r="AH66" s="44"/>
      <c r="AI66" s="44"/>
      <c r="AJ66" s="44"/>
      <c r="AK66" s="44"/>
      <c r="AL66" s="44"/>
      <c r="AM66" s="44"/>
      <c r="AN66" s="44"/>
      <c r="AO66" s="44"/>
      <c r="AP66" s="44"/>
      <c r="AQ66" s="44"/>
      <c r="AR66" s="44"/>
      <c r="AS66" s="44"/>
      <c r="AT66" s="44"/>
      <c r="AU66" s="44"/>
    </row>
    <row r="67" spans="1:47" ht="15.75">
      <c r="A67" s="59" t="s">
        <v>80</v>
      </c>
      <c r="B67" s="60" t="s">
        <v>59</v>
      </c>
      <c r="C67" s="61">
        <v>7.5593088645632109</v>
      </c>
      <c r="D67" s="61">
        <v>8.0254460517337538</v>
      </c>
      <c r="E67" s="61">
        <v>1061.663995415734</v>
      </c>
      <c r="F67" s="61">
        <v>900</v>
      </c>
      <c r="G67" s="61">
        <v>10778.95</v>
      </c>
      <c r="H67" s="61">
        <f t="shared" si="0"/>
        <v>11976.611111111111</v>
      </c>
      <c r="I67" s="61">
        <v>0</v>
      </c>
      <c r="J67" s="61">
        <v>0</v>
      </c>
      <c r="K67" s="61">
        <v>0</v>
      </c>
    </row>
    <row r="68" spans="1:47" ht="15.75">
      <c r="A68" s="59" t="s">
        <v>80</v>
      </c>
      <c r="B68" s="60" t="s">
        <v>60</v>
      </c>
      <c r="C68" s="61">
        <v>48.595556986477789</v>
      </c>
      <c r="D68" s="61">
        <v>26.369322741410905</v>
      </c>
      <c r="E68" s="61">
        <v>542.62826432359736</v>
      </c>
      <c r="F68" s="61">
        <v>587</v>
      </c>
      <c r="G68" s="61">
        <v>5820.85</v>
      </c>
      <c r="H68" s="61">
        <f t="shared" si="0"/>
        <v>9916.2691652470185</v>
      </c>
      <c r="I68" s="61">
        <v>1.9856975958472003</v>
      </c>
      <c r="J68" s="61">
        <v>68.491228544693129</v>
      </c>
      <c r="K68" s="61">
        <v>34492.275504554491</v>
      </c>
    </row>
    <row r="69" spans="1:47" ht="15.75">
      <c r="A69" s="59" t="s">
        <v>80</v>
      </c>
      <c r="B69" s="60" t="s">
        <v>61</v>
      </c>
      <c r="C69" s="61">
        <v>76.672989911998286</v>
      </c>
      <c r="D69" s="61">
        <v>42.420214844878416</v>
      </c>
      <c r="E69" s="61">
        <v>553.26151873777678</v>
      </c>
      <c r="F69" s="61">
        <v>1024</v>
      </c>
      <c r="G69" s="61">
        <v>8017.52</v>
      </c>
      <c r="H69" s="61">
        <f t="shared" ref="H69:H88" si="6">1000*G69/F69</f>
        <v>7829.609375</v>
      </c>
      <c r="I69" s="61">
        <v>0</v>
      </c>
      <c r="J69" s="61">
        <v>0</v>
      </c>
      <c r="K69" s="61">
        <v>0</v>
      </c>
    </row>
    <row r="70" spans="1:47" ht="15.75">
      <c r="A70" s="59" t="s">
        <v>80</v>
      </c>
      <c r="B70" s="60" t="s">
        <v>62</v>
      </c>
      <c r="C70" s="61">
        <v>88.551903842026178</v>
      </c>
      <c r="D70" s="61">
        <v>51.592153189716988</v>
      </c>
      <c r="E70" s="61">
        <v>582.62048528912237</v>
      </c>
      <c r="F70" s="61">
        <v>2600</v>
      </c>
      <c r="G70" s="61">
        <v>27295</v>
      </c>
      <c r="H70" s="61">
        <f t="shared" si="6"/>
        <v>10498.076923076924</v>
      </c>
      <c r="I70" s="61">
        <v>0</v>
      </c>
      <c r="J70" s="61">
        <v>0</v>
      </c>
      <c r="K70" s="61">
        <v>0</v>
      </c>
    </row>
    <row r="71" spans="1:47" ht="15.75">
      <c r="A71" s="59" t="s">
        <v>80</v>
      </c>
      <c r="B71" s="60" t="s">
        <v>63</v>
      </c>
      <c r="C71" s="61">
        <v>87.472002575660014</v>
      </c>
      <c r="D71" s="61">
        <v>30.886502376243904</v>
      </c>
      <c r="E71" s="61">
        <v>353.1015806975293</v>
      </c>
      <c r="F71" s="61">
        <v>1521</v>
      </c>
      <c r="G71" s="61">
        <v>18347.39</v>
      </c>
      <c r="H71" s="61">
        <f t="shared" si="6"/>
        <v>12062.715318869165</v>
      </c>
      <c r="I71" s="61">
        <v>0</v>
      </c>
      <c r="J71" s="61">
        <v>0</v>
      </c>
      <c r="K71" s="61">
        <v>0</v>
      </c>
    </row>
    <row r="72" spans="1:47" ht="15.75">
      <c r="A72" s="59" t="s">
        <v>80</v>
      </c>
      <c r="B72" s="60" t="s">
        <v>64</v>
      </c>
      <c r="C72" s="61">
        <v>372.83591221292124</v>
      </c>
      <c r="D72" s="61">
        <v>281.46385795723381</v>
      </c>
      <c r="E72" s="61">
        <v>754.92689608852334</v>
      </c>
      <c r="F72" s="61">
        <v>658</v>
      </c>
      <c r="G72" s="61">
        <v>10091.060000000001</v>
      </c>
      <c r="H72" s="61">
        <f t="shared" si="6"/>
        <v>15335.957446808514</v>
      </c>
      <c r="I72" s="61">
        <v>0</v>
      </c>
      <c r="J72" s="61">
        <v>0</v>
      </c>
      <c r="K72" s="61">
        <v>0</v>
      </c>
    </row>
    <row r="73" spans="1:47" ht="15.75">
      <c r="A73" s="59" t="s">
        <v>80</v>
      </c>
      <c r="B73" s="60" t="s">
        <v>65</v>
      </c>
      <c r="C73" s="61">
        <v>1105.8188967589613</v>
      </c>
      <c r="D73" s="61">
        <v>1180.8870618979665</v>
      </c>
      <c r="E73" s="61">
        <v>1067.8846828888727</v>
      </c>
      <c r="F73" s="61">
        <v>872</v>
      </c>
      <c r="G73" s="61">
        <v>8722.9800000000014</v>
      </c>
      <c r="H73" s="61">
        <f t="shared" si="6"/>
        <v>10003.417431192664</v>
      </c>
      <c r="I73" s="61">
        <v>0</v>
      </c>
      <c r="J73" s="61">
        <v>0</v>
      </c>
      <c r="K73" s="61">
        <v>0</v>
      </c>
    </row>
    <row r="74" spans="1:47" ht="15.75">
      <c r="A74" s="59" t="s">
        <v>80</v>
      </c>
      <c r="B74" s="60" t="s">
        <v>66</v>
      </c>
      <c r="C74" s="61">
        <v>239.73808113329042</v>
      </c>
      <c r="D74" s="61">
        <v>190.31772065540045</v>
      </c>
      <c r="E74" s="61">
        <v>793.85686143699024</v>
      </c>
      <c r="F74" s="61">
        <v>720</v>
      </c>
      <c r="G74" s="61">
        <v>6013.3099999999995</v>
      </c>
      <c r="H74" s="61">
        <f t="shared" si="6"/>
        <v>8351.8194444444434</v>
      </c>
      <c r="I74" s="61">
        <v>0</v>
      </c>
      <c r="J74" s="61">
        <v>0</v>
      </c>
      <c r="K74" s="61">
        <v>0</v>
      </c>
    </row>
    <row r="75" spans="1:47" ht="15.75">
      <c r="A75" s="59" t="s">
        <v>80</v>
      </c>
      <c r="B75" s="60" t="s">
        <v>67</v>
      </c>
      <c r="C75" s="61">
        <v>871.4803219575017</v>
      </c>
      <c r="D75" s="61">
        <v>844.96482001825382</v>
      </c>
      <c r="E75" s="61">
        <v>969.57418168698382</v>
      </c>
      <c r="F75" s="61">
        <v>1664</v>
      </c>
      <c r="G75" s="61">
        <v>19442.190000000002</v>
      </c>
      <c r="H75" s="61">
        <f t="shared" si="6"/>
        <v>11684.008413461541</v>
      </c>
      <c r="I75" s="61">
        <v>0</v>
      </c>
      <c r="J75" s="61">
        <v>0</v>
      </c>
      <c r="K75" s="61">
        <v>0</v>
      </c>
    </row>
    <row r="76" spans="1:47" ht="15.75">
      <c r="A76" s="59" t="s">
        <v>80</v>
      </c>
      <c r="B76" s="60" t="s">
        <v>68</v>
      </c>
      <c r="C76" s="61">
        <v>4038.830736209487</v>
      </c>
      <c r="D76" s="61">
        <v>3853.3605971253064</v>
      </c>
      <c r="E76" s="61">
        <v>954.07825898189344</v>
      </c>
      <c r="F76" s="61">
        <v>1177</v>
      </c>
      <c r="G76" s="61">
        <v>26638.400000000001</v>
      </c>
      <c r="H76" s="61">
        <f t="shared" si="6"/>
        <v>22632.455395072218</v>
      </c>
      <c r="I76" s="61">
        <v>0</v>
      </c>
      <c r="J76" s="61">
        <v>0</v>
      </c>
      <c r="K76" s="61">
        <v>0</v>
      </c>
    </row>
    <row r="77" spans="1:47" s="46" customFormat="1" ht="15.75">
      <c r="A77" s="63"/>
      <c r="B77" s="63" t="s">
        <v>102</v>
      </c>
      <c r="C77" s="56">
        <v>6937.5557104528871</v>
      </c>
      <c r="D77" s="56">
        <v>6510.2876968581459</v>
      </c>
      <c r="E77" s="56">
        <v>938.41231243001459</v>
      </c>
      <c r="F77" s="56">
        <f t="shared" ref="F77:G77" si="7">SUM(F67:F76)</f>
        <v>11723</v>
      </c>
      <c r="G77" s="56">
        <f t="shared" si="7"/>
        <v>141167.65</v>
      </c>
      <c r="H77" s="56">
        <f t="shared" si="6"/>
        <v>12041.938923483749</v>
      </c>
      <c r="I77" s="56">
        <v>1.9856975958472003</v>
      </c>
      <c r="J77" s="56">
        <v>68.491228544693129</v>
      </c>
      <c r="K77" s="56">
        <v>34492.275504554491</v>
      </c>
      <c r="L77" s="44"/>
      <c r="M77" s="44"/>
      <c r="N77" s="44"/>
      <c r="O77" s="44"/>
      <c r="P77" s="44"/>
      <c r="Q77" s="44"/>
      <c r="R77" s="44"/>
      <c r="S77" s="44"/>
      <c r="T77" s="44"/>
      <c r="U77" s="44"/>
      <c r="V77" s="44"/>
      <c r="W77" s="44"/>
      <c r="X77" s="44"/>
      <c r="Y77" s="44"/>
      <c r="Z77" s="44"/>
      <c r="AA77" s="44"/>
      <c r="AB77" s="44"/>
      <c r="AC77" s="44"/>
      <c r="AD77" s="44"/>
      <c r="AE77" s="44"/>
      <c r="AF77" s="44"/>
      <c r="AG77" s="44"/>
      <c r="AH77" s="44"/>
      <c r="AI77" s="44"/>
      <c r="AJ77" s="44"/>
      <c r="AK77" s="44"/>
      <c r="AL77" s="44"/>
      <c r="AM77" s="44"/>
      <c r="AN77" s="44"/>
      <c r="AO77" s="44"/>
      <c r="AP77" s="44"/>
      <c r="AQ77" s="44"/>
      <c r="AR77" s="44"/>
      <c r="AS77" s="44"/>
      <c r="AT77" s="44"/>
      <c r="AU77" s="44"/>
    </row>
    <row r="78" spans="1:47" ht="15.75">
      <c r="A78" s="59" t="s">
        <v>81</v>
      </c>
      <c r="B78" s="60" t="s">
        <v>69</v>
      </c>
      <c r="C78" s="61">
        <v>394.16396222365313</v>
      </c>
      <c r="D78" s="61">
        <v>247.87163376926247</v>
      </c>
      <c r="E78" s="61">
        <v>628.85412550378533</v>
      </c>
      <c r="F78" s="61">
        <v>1860</v>
      </c>
      <c r="G78" s="61">
        <v>21003.15</v>
      </c>
      <c r="H78" s="61">
        <f t="shared" si="6"/>
        <v>11292.016129032258</v>
      </c>
      <c r="I78" s="61">
        <v>4.9642439896180015</v>
      </c>
      <c r="J78" s="61">
        <v>97.844612206704468</v>
      </c>
      <c r="K78" s="61">
        <v>19709.871716888276</v>
      </c>
    </row>
    <row r="79" spans="1:47" ht="15.75">
      <c r="A79" s="59" t="s">
        <v>81</v>
      </c>
      <c r="B79" s="60" t="s">
        <v>70</v>
      </c>
      <c r="C79" s="61">
        <v>166.30479502039066</v>
      </c>
      <c r="D79" s="61">
        <v>95.158860327700225</v>
      </c>
      <c r="E79" s="61">
        <v>572.19552999679161</v>
      </c>
      <c r="F79" s="61">
        <v>1405</v>
      </c>
      <c r="G79" s="61">
        <v>12072</v>
      </c>
      <c r="H79" s="61">
        <f t="shared" si="6"/>
        <v>8592.1708185053376</v>
      </c>
      <c r="I79" s="61">
        <v>0</v>
      </c>
      <c r="J79" s="61">
        <v>0</v>
      </c>
      <c r="K79" s="61">
        <v>0</v>
      </c>
    </row>
    <row r="80" spans="1:47" ht="15.75">
      <c r="A80" s="59" t="s">
        <v>81</v>
      </c>
      <c r="B80" s="60" t="s">
        <v>71</v>
      </c>
      <c r="C80" s="61">
        <v>15.118617729126422</v>
      </c>
      <c r="D80" s="61">
        <v>13.070012141394971</v>
      </c>
      <c r="E80" s="61">
        <v>864.4978248385263</v>
      </c>
      <c r="F80" s="61">
        <v>658</v>
      </c>
      <c r="G80" s="61">
        <v>8772.5500000000011</v>
      </c>
      <c r="H80" s="61">
        <f t="shared" si="6"/>
        <v>13332.142857142861</v>
      </c>
      <c r="I80" s="61">
        <v>49.642439896180008</v>
      </c>
      <c r="J80" s="61">
        <v>1516.5914892039193</v>
      </c>
      <c r="K80" s="61">
        <v>30550.301161176838</v>
      </c>
    </row>
    <row r="81" spans="1:47" ht="15.75">
      <c r="A81" s="59" t="s">
        <v>81</v>
      </c>
      <c r="B81" s="60" t="s">
        <v>72</v>
      </c>
      <c r="C81" s="61">
        <v>999.98857265507615</v>
      </c>
      <c r="D81" s="61">
        <v>822.72286953202035</v>
      </c>
      <c r="E81" s="61">
        <v>822.73227117746308</v>
      </c>
      <c r="F81" s="61">
        <v>420</v>
      </c>
      <c r="G81" s="61">
        <v>3845.2750000000005</v>
      </c>
      <c r="H81" s="61">
        <f t="shared" si="6"/>
        <v>9155.4166666666679</v>
      </c>
      <c r="I81" s="61">
        <v>0</v>
      </c>
      <c r="J81" s="61">
        <v>0</v>
      </c>
      <c r="K81" s="61">
        <v>0</v>
      </c>
    </row>
    <row r="82" spans="1:47" ht="15.75">
      <c r="A82" s="59" t="s">
        <v>81</v>
      </c>
      <c r="B82" s="60" t="s">
        <v>73</v>
      </c>
      <c r="C82" s="61">
        <v>733.46894011590484</v>
      </c>
      <c r="D82" s="61">
        <v>642.47135121008012</v>
      </c>
      <c r="E82" s="61">
        <v>875.93532059933568</v>
      </c>
      <c r="F82" s="61">
        <v>2405</v>
      </c>
      <c r="G82" s="61">
        <v>33802.5</v>
      </c>
      <c r="H82" s="61">
        <f t="shared" si="6"/>
        <v>14055.093555093556</v>
      </c>
      <c r="I82" s="61">
        <v>14.396307569892201</v>
      </c>
      <c r="J82" s="61">
        <v>964.74787635810605</v>
      </c>
      <c r="K82" s="61">
        <v>67013.563837420152</v>
      </c>
    </row>
    <row r="83" spans="1:47" ht="15.75">
      <c r="A83" s="59" t="s">
        <v>81</v>
      </c>
      <c r="B83" s="60" t="s">
        <v>74</v>
      </c>
      <c r="C83" s="61">
        <v>329.36988624168276</v>
      </c>
      <c r="D83" s="61">
        <v>264.83971970721387</v>
      </c>
      <c r="E83" s="61">
        <v>804.07994406896569</v>
      </c>
      <c r="F83" s="61">
        <v>665</v>
      </c>
      <c r="G83" s="61">
        <v>7761.4400000000005</v>
      </c>
      <c r="H83" s="61">
        <f t="shared" si="6"/>
        <v>11671.338345864662</v>
      </c>
      <c r="I83" s="61">
        <v>238.28371150166402</v>
      </c>
      <c r="J83" s="61">
        <v>3522.4060394413609</v>
      </c>
      <c r="K83" s="61">
        <v>14782.403787666211</v>
      </c>
    </row>
    <row r="84" spans="1:47" ht="15.75">
      <c r="A84" s="59" t="s">
        <v>81</v>
      </c>
      <c r="B84" s="60" t="s">
        <v>75</v>
      </c>
      <c r="C84" s="61">
        <v>569.10796737497321</v>
      </c>
      <c r="D84" s="61">
        <v>490.12545530231142</v>
      </c>
      <c r="E84" s="61">
        <v>861.21699817879744</v>
      </c>
      <c r="F84" s="61">
        <v>866</v>
      </c>
      <c r="G84" s="61">
        <v>14659.67</v>
      </c>
      <c r="H84" s="61">
        <f t="shared" si="6"/>
        <v>16928.025404157044</v>
      </c>
      <c r="I84" s="61">
        <v>0</v>
      </c>
      <c r="J84" s="61">
        <v>0</v>
      </c>
      <c r="K84" s="61">
        <v>0</v>
      </c>
    </row>
    <row r="85" spans="1:47" ht="15.75">
      <c r="A85" s="59" t="s">
        <v>81</v>
      </c>
      <c r="B85" s="60" t="s">
        <v>76</v>
      </c>
      <c r="C85" s="61">
        <v>20508.40494955999</v>
      </c>
      <c r="D85" s="61">
        <v>25015.028720180831</v>
      </c>
      <c r="E85" s="61">
        <v>1219.7452108881598</v>
      </c>
      <c r="F85" s="61">
        <v>5034.9999999999991</v>
      </c>
      <c r="G85" s="61">
        <v>78853</v>
      </c>
      <c r="H85" s="61">
        <f t="shared" si="6"/>
        <v>15660.973187686199</v>
      </c>
      <c r="I85" s="61">
        <v>233.31946751204603</v>
      </c>
      <c r="J85" s="61">
        <v>9622.039164407317</v>
      </c>
      <c r="K85" s="61">
        <v>41239.761375293478</v>
      </c>
    </row>
    <row r="86" spans="1:47" ht="15.75">
      <c r="A86" s="59" t="s">
        <v>81</v>
      </c>
      <c r="B86" s="60" t="s">
        <v>77</v>
      </c>
      <c r="C86" s="61">
        <v>7242.8977935179228</v>
      </c>
      <c r="D86" s="61">
        <v>7728.7911708928805</v>
      </c>
      <c r="E86" s="61">
        <v>1067.0854941249911</v>
      </c>
      <c r="F86" s="61">
        <v>1680.36</v>
      </c>
      <c r="G86" s="61">
        <v>27211.800000000003</v>
      </c>
      <c r="H86" s="61">
        <f t="shared" si="6"/>
        <v>16194.029850746272</v>
      </c>
      <c r="I86" s="61">
        <v>5083.3858453688335</v>
      </c>
      <c r="J86" s="61">
        <v>225433.9865242471</v>
      </c>
      <c r="K86" s="61">
        <v>44347.211362998627</v>
      </c>
    </row>
    <row r="87" spans="1:47" s="46" customFormat="1" ht="15.75">
      <c r="A87" s="63"/>
      <c r="B87" s="63" t="s">
        <v>145</v>
      </c>
      <c r="C87" s="56">
        <v>30958.825484438723</v>
      </c>
      <c r="D87" s="56">
        <v>35320.079793063698</v>
      </c>
      <c r="E87" s="56">
        <v>1140.8727314547878</v>
      </c>
      <c r="F87" s="56">
        <f t="shared" ref="F87:G87" si="8">SUM(F78:F86)</f>
        <v>14994.36</v>
      </c>
      <c r="G87" s="56">
        <f t="shared" si="8"/>
        <v>207981.38500000001</v>
      </c>
      <c r="H87" s="56">
        <f t="shared" si="6"/>
        <v>13870.641027693078</v>
      </c>
      <c r="I87" s="56">
        <v>5623.9920158382329</v>
      </c>
      <c r="J87" s="56">
        <v>241157.6157058645</v>
      </c>
      <c r="K87" s="56">
        <v>42880.149016342606</v>
      </c>
      <c r="L87" s="44"/>
      <c r="M87" s="44"/>
      <c r="N87" s="44"/>
      <c r="O87" s="44"/>
      <c r="P87" s="44"/>
      <c r="Q87" s="44"/>
      <c r="R87" s="44"/>
      <c r="S87" s="44"/>
      <c r="T87" s="44"/>
      <c r="U87" s="44"/>
      <c r="V87" s="44"/>
      <c r="W87" s="44"/>
      <c r="X87" s="44"/>
      <c r="Y87" s="44"/>
      <c r="Z87" s="44"/>
      <c r="AA87" s="44"/>
      <c r="AB87" s="44"/>
      <c r="AC87" s="44"/>
      <c r="AD87" s="44"/>
      <c r="AE87" s="44"/>
      <c r="AF87" s="44"/>
      <c r="AG87" s="44"/>
      <c r="AH87" s="44"/>
      <c r="AI87" s="44"/>
      <c r="AJ87" s="44"/>
      <c r="AK87" s="44"/>
      <c r="AL87" s="44"/>
      <c r="AM87" s="44"/>
      <c r="AN87" s="44"/>
      <c r="AO87" s="44"/>
      <c r="AP87" s="44"/>
      <c r="AQ87" s="44"/>
      <c r="AR87" s="44"/>
      <c r="AS87" s="44"/>
      <c r="AT87" s="44"/>
      <c r="AU87" s="44"/>
    </row>
    <row r="88" spans="1:47" s="46" customFormat="1" ht="15.75">
      <c r="A88" s="63"/>
      <c r="B88" s="63" t="s">
        <v>78</v>
      </c>
      <c r="C88" s="56">
        <v>224595.44640000002</v>
      </c>
      <c r="D88" s="56">
        <v>245866.95759999997</v>
      </c>
      <c r="E88" s="56">
        <v>1094.7103404853356</v>
      </c>
      <c r="F88" s="56">
        <f t="shared" ref="F88:G88" si="9">F18+F27+F41+F53+F66+F77+F87</f>
        <v>195173.40000000002</v>
      </c>
      <c r="G88" s="56">
        <f t="shared" si="9"/>
        <v>2881828.8258999996</v>
      </c>
      <c r="H88" s="56">
        <f t="shared" si="6"/>
        <v>14765.479444944851</v>
      </c>
      <c r="I88" s="56">
        <v>78609.3</v>
      </c>
      <c r="J88" s="56">
        <f>J18+J27+J41+J53+J66+J77+J87</f>
        <v>3679507.5533228749</v>
      </c>
      <c r="K88" s="56">
        <f>1000*J88/I88</f>
        <v>46807.53490137776</v>
      </c>
      <c r="L88" s="44"/>
      <c r="M88" s="44"/>
      <c r="N88" s="44"/>
      <c r="O88" s="44"/>
      <c r="P88" s="44"/>
      <c r="Q88" s="44"/>
      <c r="R88" s="44"/>
      <c r="S88" s="44"/>
      <c r="T88" s="44"/>
      <c r="U88" s="44"/>
      <c r="V88" s="44"/>
      <c r="W88" s="44"/>
      <c r="X88" s="44"/>
      <c r="Y88" s="44"/>
      <c r="Z88" s="44"/>
      <c r="AA88" s="44"/>
      <c r="AB88" s="44"/>
      <c r="AC88" s="44"/>
      <c r="AD88" s="44"/>
      <c r="AE88" s="44"/>
      <c r="AF88" s="44"/>
      <c r="AG88" s="44"/>
      <c r="AH88" s="44"/>
      <c r="AI88" s="44"/>
      <c r="AJ88" s="44"/>
      <c r="AK88" s="44"/>
      <c r="AL88" s="44"/>
      <c r="AM88" s="44"/>
      <c r="AN88" s="44"/>
      <c r="AO88" s="44"/>
      <c r="AP88" s="44"/>
      <c r="AQ88" s="44"/>
      <c r="AR88" s="44"/>
      <c r="AS88" s="44"/>
      <c r="AT88" s="44"/>
      <c r="AU88" s="44"/>
    </row>
  </sheetData>
  <mergeCells count="4">
    <mergeCell ref="A1:K1"/>
    <mergeCell ref="C2:E2"/>
    <mergeCell ref="F2:H2"/>
    <mergeCell ref="I2:K2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AC88"/>
  <sheetViews>
    <sheetView workbookViewId="0">
      <selection sqref="A1:AC1"/>
    </sheetView>
  </sheetViews>
  <sheetFormatPr defaultRowHeight="15"/>
  <cols>
    <col min="1" max="1" width="10.21875" style="42" customWidth="1"/>
    <col min="2" max="2" width="17.21875" style="42" bestFit="1" customWidth="1"/>
    <col min="3" max="4" width="7.6640625" style="42" bestFit="1" customWidth="1"/>
    <col min="5" max="26" width="8.88671875" style="42"/>
    <col min="27" max="28" width="7.6640625" style="42" bestFit="1" customWidth="1"/>
    <col min="29" max="16384" width="8.88671875" style="42"/>
  </cols>
  <sheetData>
    <row r="1" spans="1:29" s="45" customFormat="1" ht="33.75" customHeight="1">
      <c r="A1" s="856" t="s">
        <v>2220</v>
      </c>
      <c r="B1" s="856"/>
      <c r="C1" s="856"/>
      <c r="D1" s="856"/>
      <c r="E1" s="856"/>
      <c r="F1" s="856"/>
      <c r="G1" s="856"/>
      <c r="H1" s="856"/>
      <c r="I1" s="856"/>
      <c r="J1" s="856"/>
      <c r="K1" s="856"/>
      <c r="L1" s="856"/>
      <c r="M1" s="856"/>
      <c r="N1" s="856"/>
      <c r="O1" s="856"/>
      <c r="P1" s="856"/>
      <c r="Q1" s="856"/>
      <c r="R1" s="856"/>
      <c r="S1" s="856"/>
      <c r="T1" s="856"/>
      <c r="U1" s="856"/>
      <c r="V1" s="856"/>
      <c r="W1" s="856"/>
      <c r="X1" s="856"/>
      <c r="Y1" s="856"/>
      <c r="Z1" s="856"/>
      <c r="AA1" s="856"/>
      <c r="AB1" s="856"/>
      <c r="AC1" s="856"/>
    </row>
    <row r="2" spans="1:29" s="45" customFormat="1">
      <c r="A2" s="64"/>
      <c r="B2" s="64"/>
      <c r="C2" s="865" t="s">
        <v>146</v>
      </c>
      <c r="D2" s="865"/>
      <c r="E2" s="865"/>
      <c r="F2" s="865" t="s">
        <v>147</v>
      </c>
      <c r="G2" s="865"/>
      <c r="H2" s="865"/>
      <c r="I2" s="865" t="s">
        <v>148</v>
      </c>
      <c r="J2" s="865"/>
      <c r="K2" s="865"/>
      <c r="L2" s="865" t="s">
        <v>149</v>
      </c>
      <c r="M2" s="865"/>
      <c r="N2" s="865"/>
      <c r="O2" s="865" t="s">
        <v>150</v>
      </c>
      <c r="P2" s="865"/>
      <c r="Q2" s="865"/>
      <c r="R2" s="865" t="s">
        <v>151</v>
      </c>
      <c r="S2" s="865"/>
      <c r="T2" s="865"/>
      <c r="U2" s="865" t="s">
        <v>152</v>
      </c>
      <c r="V2" s="865"/>
      <c r="W2" s="865"/>
      <c r="X2" s="865" t="s">
        <v>153</v>
      </c>
      <c r="Y2" s="865"/>
      <c r="Z2" s="865"/>
      <c r="AA2" s="865" t="s">
        <v>154</v>
      </c>
      <c r="AB2" s="865"/>
      <c r="AC2" s="865"/>
    </row>
    <row r="3" spans="1:29" s="45" customFormat="1">
      <c r="A3" s="64" t="s">
        <v>0</v>
      </c>
      <c r="B3" s="64" t="s">
        <v>143</v>
      </c>
      <c r="C3" s="64" t="s">
        <v>113</v>
      </c>
      <c r="D3" s="64" t="s">
        <v>144</v>
      </c>
      <c r="E3" s="64" t="s">
        <v>115</v>
      </c>
      <c r="F3" s="64" t="s">
        <v>113</v>
      </c>
      <c r="G3" s="64" t="s">
        <v>144</v>
      </c>
      <c r="H3" s="64" t="s">
        <v>115</v>
      </c>
      <c r="I3" s="64" t="s">
        <v>113</v>
      </c>
      <c r="J3" s="64" t="s">
        <v>144</v>
      </c>
      <c r="K3" s="64" t="s">
        <v>115</v>
      </c>
      <c r="L3" s="64" t="s">
        <v>113</v>
      </c>
      <c r="M3" s="64" t="s">
        <v>144</v>
      </c>
      <c r="N3" s="64" t="s">
        <v>115</v>
      </c>
      <c r="O3" s="64" t="s">
        <v>113</v>
      </c>
      <c r="P3" s="64" t="s">
        <v>144</v>
      </c>
      <c r="Q3" s="64" t="s">
        <v>115</v>
      </c>
      <c r="R3" s="64" t="s">
        <v>113</v>
      </c>
      <c r="S3" s="64" t="s">
        <v>144</v>
      </c>
      <c r="T3" s="64" t="s">
        <v>115</v>
      </c>
      <c r="U3" s="64" t="s">
        <v>113</v>
      </c>
      <c r="V3" s="64" t="s">
        <v>144</v>
      </c>
      <c r="W3" s="64" t="s">
        <v>115</v>
      </c>
      <c r="X3" s="64" t="s">
        <v>113</v>
      </c>
      <c r="Y3" s="64" t="s">
        <v>144</v>
      </c>
      <c r="Z3" s="64" t="s">
        <v>115</v>
      </c>
      <c r="AA3" s="64" t="s">
        <v>113</v>
      </c>
      <c r="AB3" s="64" t="s">
        <v>144</v>
      </c>
      <c r="AC3" s="64" t="s">
        <v>115</v>
      </c>
    </row>
    <row r="4" spans="1:29" ht="15.75">
      <c r="A4" s="65">
        <v>1</v>
      </c>
      <c r="B4" s="65" t="s">
        <v>1</v>
      </c>
      <c r="C4" s="66">
        <v>323.98206320461401</v>
      </c>
      <c r="D4" s="66">
        <v>280.59948121330217</v>
      </c>
      <c r="E4" s="66">
        <v>866.0957289974624</v>
      </c>
      <c r="F4" s="66">
        <v>91.794917907973982</v>
      </c>
      <c r="G4" s="66">
        <v>77.88067233675325</v>
      </c>
      <c r="H4" s="66">
        <v>848.42030595669803</v>
      </c>
      <c r="I4" s="66">
        <v>23.758684635005022</v>
      </c>
      <c r="J4" s="66">
        <v>20.615472089140564</v>
      </c>
      <c r="K4" s="66">
        <v>867.70258563753225</v>
      </c>
      <c r="L4" s="66">
        <v>0</v>
      </c>
      <c r="M4" s="66">
        <v>0</v>
      </c>
      <c r="N4" s="66">
        <v>0</v>
      </c>
      <c r="O4" s="66">
        <v>2.1598804213640932</v>
      </c>
      <c r="P4" s="66">
        <v>1.3743648059427045</v>
      </c>
      <c r="Q4" s="66">
        <v>636.31522946752352</v>
      </c>
      <c r="R4" s="66">
        <v>5.9396711587512572</v>
      </c>
      <c r="S4" s="66">
        <v>10.078675243579834</v>
      </c>
      <c r="T4" s="66">
        <v>1696.8406119133958</v>
      </c>
      <c r="U4" s="66">
        <v>0</v>
      </c>
      <c r="V4" s="66">
        <v>0</v>
      </c>
      <c r="W4" s="66">
        <v>0</v>
      </c>
      <c r="X4" s="66">
        <v>2.1598804213640932</v>
      </c>
      <c r="Y4" s="66">
        <v>1.1453040049522536</v>
      </c>
      <c r="Z4" s="66">
        <v>530.26269122293627</v>
      </c>
      <c r="AA4" s="66">
        <v>449.7950977490724</v>
      </c>
      <c r="AB4" s="66">
        <v>391.69396969367079</v>
      </c>
      <c r="AC4" s="66">
        <v>870.82756493754732</v>
      </c>
    </row>
    <row r="5" spans="1:29" ht="15.75">
      <c r="A5" s="65">
        <v>1</v>
      </c>
      <c r="B5" s="65" t="s">
        <v>2</v>
      </c>
      <c r="C5" s="66">
        <v>179.27007497321975</v>
      </c>
      <c r="D5" s="66">
        <v>115.67570450017763</v>
      </c>
      <c r="E5" s="66">
        <v>645.25941943995849</v>
      </c>
      <c r="F5" s="66">
        <v>10.799402106820468</v>
      </c>
      <c r="G5" s="66">
        <v>7.444476032189649</v>
      </c>
      <c r="H5" s="66">
        <v>689.34149858981709</v>
      </c>
      <c r="I5" s="66">
        <v>3.2398206320461389</v>
      </c>
      <c r="J5" s="66">
        <v>2.2906080099045072</v>
      </c>
      <c r="K5" s="66">
        <v>707.01692163058169</v>
      </c>
      <c r="L5" s="66">
        <v>0</v>
      </c>
      <c r="M5" s="66">
        <v>0</v>
      </c>
      <c r="N5" s="66">
        <v>0</v>
      </c>
      <c r="O5" s="66">
        <v>3.2398206320461402</v>
      </c>
      <c r="P5" s="66">
        <v>1.7179560074283806</v>
      </c>
      <c r="Q5" s="66">
        <v>530.26269122293638</v>
      </c>
      <c r="R5" s="66">
        <v>5.3997010534102339</v>
      </c>
      <c r="S5" s="66">
        <v>9.1624320396180305</v>
      </c>
      <c r="T5" s="66">
        <v>1696.8406119133958</v>
      </c>
      <c r="U5" s="66">
        <v>0</v>
      </c>
      <c r="V5" s="66">
        <v>0</v>
      </c>
      <c r="W5" s="66">
        <v>0</v>
      </c>
      <c r="X5" s="66">
        <v>3.2398206320461398</v>
      </c>
      <c r="Y5" s="66">
        <v>1.7179560074283806</v>
      </c>
      <c r="Z5" s="66">
        <v>530.26269122293627</v>
      </c>
      <c r="AA5" s="66">
        <v>205.18864002958887</v>
      </c>
      <c r="AB5" s="66">
        <v>138.00913259674658</v>
      </c>
      <c r="AC5" s="66">
        <v>672.59636097225075</v>
      </c>
    </row>
    <row r="6" spans="1:29" ht="15.75">
      <c r="A6" s="65">
        <v>1</v>
      </c>
      <c r="B6" s="65" t="s">
        <v>3</v>
      </c>
      <c r="C6" s="66">
        <v>593.96711587512561</v>
      </c>
      <c r="D6" s="66">
        <v>314.95860136186974</v>
      </c>
      <c r="E6" s="66">
        <v>530.26269122293616</v>
      </c>
      <c r="F6" s="66">
        <v>4.3197608427281873</v>
      </c>
      <c r="G6" s="66">
        <v>3.4359120148567608</v>
      </c>
      <c r="H6" s="66">
        <v>795.39403683440435</v>
      </c>
      <c r="I6" s="66">
        <v>3.2398206320461389</v>
      </c>
      <c r="J6" s="66">
        <v>2.2906080099045072</v>
      </c>
      <c r="K6" s="66">
        <v>707.01692163058169</v>
      </c>
      <c r="L6" s="66">
        <v>0</v>
      </c>
      <c r="M6" s="66">
        <v>0</v>
      </c>
      <c r="N6" s="66">
        <v>0</v>
      </c>
      <c r="O6" s="66">
        <v>0</v>
      </c>
      <c r="P6" s="66">
        <v>0</v>
      </c>
      <c r="Q6" s="66">
        <v>0</v>
      </c>
      <c r="R6" s="66">
        <v>4.3197608427281864</v>
      </c>
      <c r="S6" s="66">
        <v>5.7265200247612693</v>
      </c>
      <c r="T6" s="66">
        <v>1325.6567280573406</v>
      </c>
      <c r="U6" s="66">
        <v>0</v>
      </c>
      <c r="V6" s="66">
        <v>0</v>
      </c>
      <c r="W6" s="66">
        <v>0</v>
      </c>
      <c r="X6" s="66">
        <v>2.6998505267051169</v>
      </c>
      <c r="Y6" s="66">
        <v>2.5769340111425709</v>
      </c>
      <c r="Z6" s="66">
        <v>954.47284420128528</v>
      </c>
      <c r="AA6" s="66">
        <v>608.54630871933318</v>
      </c>
      <c r="AB6" s="66">
        <v>328.98857542253489</v>
      </c>
      <c r="AC6" s="66">
        <v>540.61387064343728</v>
      </c>
    </row>
    <row r="7" spans="1:29" ht="15.75">
      <c r="A7" s="65">
        <v>1</v>
      </c>
      <c r="B7" s="65" t="s">
        <v>4</v>
      </c>
      <c r="C7" s="66">
        <v>596.12699629648978</v>
      </c>
      <c r="D7" s="66">
        <v>472.30046556221038</v>
      </c>
      <c r="E7" s="66">
        <v>792.28162538592187</v>
      </c>
      <c r="F7" s="66">
        <v>0</v>
      </c>
      <c r="G7" s="66">
        <v>0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3.2398206320461402</v>
      </c>
      <c r="P7" s="66">
        <v>2.2906080099045076</v>
      </c>
      <c r="Q7" s="66">
        <v>707.01692163058169</v>
      </c>
      <c r="R7" s="66">
        <v>25.918565056369122</v>
      </c>
      <c r="S7" s="66">
        <v>39.03196048877281</v>
      </c>
      <c r="T7" s="66">
        <v>1505.9460430731388</v>
      </c>
      <c r="U7" s="66">
        <v>0</v>
      </c>
      <c r="V7" s="66">
        <v>0</v>
      </c>
      <c r="W7" s="66">
        <v>0</v>
      </c>
      <c r="X7" s="66">
        <v>0</v>
      </c>
      <c r="Y7" s="66">
        <v>0</v>
      </c>
      <c r="Z7" s="66">
        <v>0</v>
      </c>
      <c r="AA7" s="66">
        <v>625.28538198490503</v>
      </c>
      <c r="AB7" s="66">
        <v>513.62303406088768</v>
      </c>
      <c r="AC7" s="66">
        <v>821.4217841307011</v>
      </c>
    </row>
    <row r="8" spans="1:29" ht="15.75">
      <c r="A8" s="65">
        <v>1</v>
      </c>
      <c r="B8" s="65" t="s">
        <v>5</v>
      </c>
      <c r="C8" s="66">
        <v>847.75306538540656</v>
      </c>
      <c r="D8" s="66">
        <v>899.06364388751911</v>
      </c>
      <c r="E8" s="66">
        <v>1060.5253824458723</v>
      </c>
      <c r="F8" s="66">
        <v>0</v>
      </c>
      <c r="G8" s="66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4.3197608427281864</v>
      </c>
      <c r="P8" s="66">
        <v>3.4359120148567612</v>
      </c>
      <c r="Q8" s="66">
        <v>795.39403683440446</v>
      </c>
      <c r="R8" s="66">
        <v>4.3197608427281864</v>
      </c>
      <c r="S8" s="66">
        <v>6.8718240297135225</v>
      </c>
      <c r="T8" s="66">
        <v>1590.7880736688087</v>
      </c>
      <c r="U8" s="66">
        <v>0</v>
      </c>
      <c r="V8" s="66">
        <v>0</v>
      </c>
      <c r="W8" s="66">
        <v>0</v>
      </c>
      <c r="X8" s="66">
        <v>0</v>
      </c>
      <c r="Y8" s="66">
        <v>0</v>
      </c>
      <c r="Z8" s="66">
        <v>0</v>
      </c>
      <c r="AA8" s="66">
        <v>856.39258707086287</v>
      </c>
      <c r="AB8" s="66">
        <v>909.37137993208944</v>
      </c>
      <c r="AC8" s="66">
        <v>1061.8627410618194</v>
      </c>
    </row>
    <row r="9" spans="1:29" ht="15.75">
      <c r="A9" s="65">
        <v>1</v>
      </c>
      <c r="B9" s="65" t="s">
        <v>6</v>
      </c>
      <c r="C9" s="66">
        <v>448.17518743304936</v>
      </c>
      <c r="D9" s="66">
        <v>303.5055613123472</v>
      </c>
      <c r="E9" s="66">
        <v>677.20295505579793</v>
      </c>
      <c r="F9" s="66">
        <v>0</v>
      </c>
      <c r="G9" s="66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3.2398206320461402</v>
      </c>
      <c r="P9" s="66">
        <v>2.2906080099045076</v>
      </c>
      <c r="Q9" s="66">
        <v>707.01692163058169</v>
      </c>
      <c r="R9" s="66">
        <v>56.15689095546643</v>
      </c>
      <c r="S9" s="66">
        <v>91.624320396180309</v>
      </c>
      <c r="T9" s="66">
        <v>1631.5775114551886</v>
      </c>
      <c r="U9" s="66">
        <v>0</v>
      </c>
      <c r="V9" s="66">
        <v>0</v>
      </c>
      <c r="W9" s="66">
        <v>0</v>
      </c>
      <c r="X9" s="66">
        <v>0</v>
      </c>
      <c r="Y9" s="66">
        <v>0</v>
      </c>
      <c r="Z9" s="66">
        <v>0</v>
      </c>
      <c r="AA9" s="66">
        <v>507.57189902056189</v>
      </c>
      <c r="AB9" s="66">
        <v>397.42048971843201</v>
      </c>
      <c r="AC9" s="66">
        <v>782.98363342280379</v>
      </c>
    </row>
    <row r="10" spans="1:29" ht="15.75">
      <c r="A10" s="65">
        <v>1</v>
      </c>
      <c r="B10" s="65" t="s">
        <v>7</v>
      </c>
      <c r="C10" s="66">
        <v>626.36532219558705</v>
      </c>
      <c r="D10" s="66">
        <v>641.37024277326202</v>
      </c>
      <c r="E10" s="66">
        <v>1023.9555416718767</v>
      </c>
      <c r="F10" s="66">
        <v>0</v>
      </c>
      <c r="G10" s="66">
        <v>0</v>
      </c>
      <c r="H10" s="66">
        <v>0</v>
      </c>
      <c r="I10" s="66">
        <v>0</v>
      </c>
      <c r="J10" s="66">
        <v>0</v>
      </c>
      <c r="K10" s="66">
        <v>0</v>
      </c>
      <c r="L10" s="66">
        <v>2.6998505267051165</v>
      </c>
      <c r="M10" s="66">
        <v>2.2906080099045076</v>
      </c>
      <c r="N10" s="66">
        <v>848.42030595669814</v>
      </c>
      <c r="O10" s="66">
        <v>5.399701053410233</v>
      </c>
      <c r="P10" s="66">
        <v>5.7265200247612684</v>
      </c>
      <c r="Q10" s="66">
        <v>1060.5253824458728</v>
      </c>
      <c r="R10" s="66">
        <v>53.997010534102337</v>
      </c>
      <c r="S10" s="66">
        <v>57.265200247612697</v>
      </c>
      <c r="T10" s="66">
        <v>1060.5253824458725</v>
      </c>
      <c r="U10" s="66">
        <v>0</v>
      </c>
      <c r="V10" s="66">
        <v>0</v>
      </c>
      <c r="W10" s="66">
        <v>0</v>
      </c>
      <c r="X10" s="66">
        <v>5.3997010534102339</v>
      </c>
      <c r="Y10" s="66">
        <v>4.5812160198090144</v>
      </c>
      <c r="Z10" s="66">
        <v>848.42030595669814</v>
      </c>
      <c r="AA10" s="66">
        <v>693.861585363215</v>
      </c>
      <c r="AB10" s="66">
        <v>711.2337870753496</v>
      </c>
      <c r="AC10" s="66">
        <v>1025.0369844340653</v>
      </c>
    </row>
    <row r="11" spans="1:29" ht="15.75">
      <c r="A11" s="65">
        <v>1</v>
      </c>
      <c r="B11" s="65" t="s">
        <v>8</v>
      </c>
      <c r="C11" s="66">
        <v>223.54762361118367</v>
      </c>
      <c r="D11" s="66">
        <v>215.31715293102368</v>
      </c>
      <c r="E11" s="66">
        <v>963.18247294600974</v>
      </c>
      <c r="F11" s="66">
        <v>37.797907373871638</v>
      </c>
      <c r="G11" s="66">
        <v>38.940336168376625</v>
      </c>
      <c r="H11" s="66">
        <v>1030.2246572331333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4.3197608427281864</v>
      </c>
      <c r="P11" s="66">
        <v>3.4359120148567612</v>
      </c>
      <c r="Q11" s="66">
        <v>795.39403683440446</v>
      </c>
      <c r="R11" s="66">
        <v>5.3997010534102339</v>
      </c>
      <c r="S11" s="66">
        <v>8.0171280346657774</v>
      </c>
      <c r="T11" s="66">
        <v>1484.7355354242216</v>
      </c>
      <c r="U11" s="66">
        <v>0</v>
      </c>
      <c r="V11" s="66">
        <v>0</v>
      </c>
      <c r="W11" s="66">
        <v>0</v>
      </c>
      <c r="X11" s="66">
        <v>0</v>
      </c>
      <c r="Y11" s="66">
        <v>0</v>
      </c>
      <c r="Z11" s="66">
        <v>0</v>
      </c>
      <c r="AA11" s="66">
        <v>271.06499288119369</v>
      </c>
      <c r="AB11" s="66">
        <v>265.71052914892283</v>
      </c>
      <c r="AC11" s="66">
        <v>980.24656863522864</v>
      </c>
    </row>
    <row r="12" spans="1:29" ht="15.75">
      <c r="A12" s="65">
        <v>1</v>
      </c>
      <c r="B12" s="65" t="s">
        <v>9</v>
      </c>
      <c r="C12" s="66">
        <v>928.74858118656016</v>
      </c>
      <c r="D12" s="66">
        <v>658.54980284754583</v>
      </c>
      <c r="E12" s="66">
        <v>709.07220337950776</v>
      </c>
      <c r="F12" s="66">
        <v>21.598804213640936</v>
      </c>
      <c r="G12" s="66">
        <v>17.179560074283806</v>
      </c>
      <c r="H12" s="66">
        <v>795.39403683440435</v>
      </c>
      <c r="I12" s="66">
        <v>647.9641264092279</v>
      </c>
      <c r="J12" s="66">
        <v>572.65200247612688</v>
      </c>
      <c r="K12" s="66">
        <v>883.77115203822723</v>
      </c>
      <c r="L12" s="66">
        <v>6.4796412640922796</v>
      </c>
      <c r="M12" s="66">
        <v>3.4359120148567612</v>
      </c>
      <c r="N12" s="66">
        <v>530.26269122293638</v>
      </c>
      <c r="O12" s="66">
        <v>4.3197608427281864</v>
      </c>
      <c r="P12" s="66">
        <v>3.4359120148567612</v>
      </c>
      <c r="Q12" s="66">
        <v>795.39403683440446</v>
      </c>
      <c r="R12" s="66">
        <v>37.797907373871638</v>
      </c>
      <c r="S12" s="66">
        <v>88.188408381323541</v>
      </c>
      <c r="T12" s="66">
        <v>2333.1558413809198</v>
      </c>
      <c r="U12" s="66">
        <v>0</v>
      </c>
      <c r="V12" s="66">
        <v>0</v>
      </c>
      <c r="W12" s="66">
        <v>0</v>
      </c>
      <c r="X12" s="66">
        <v>21.598804213640936</v>
      </c>
      <c r="Y12" s="66">
        <v>24.051384103997325</v>
      </c>
      <c r="Z12" s="66">
        <v>1113.5516515681661</v>
      </c>
      <c r="AA12" s="66">
        <v>1668.507625503762</v>
      </c>
      <c r="AB12" s="66">
        <v>1367.4929819129911</v>
      </c>
      <c r="AC12" s="66">
        <v>819.59048973486858</v>
      </c>
    </row>
    <row r="13" spans="1:29" ht="15.75">
      <c r="A13" s="65">
        <v>1</v>
      </c>
      <c r="B13" s="65" t="s">
        <v>10</v>
      </c>
      <c r="C13" s="66">
        <v>496.77249691374146</v>
      </c>
      <c r="D13" s="66">
        <v>316.103905366822</v>
      </c>
      <c r="E13" s="66">
        <v>636.31522946752341</v>
      </c>
      <c r="F13" s="66">
        <v>0</v>
      </c>
      <c r="G13" s="66">
        <v>0</v>
      </c>
      <c r="H13" s="66">
        <v>0</v>
      </c>
      <c r="I13" s="66">
        <v>124.19312422843534</v>
      </c>
      <c r="J13" s="66">
        <v>108.80388047046409</v>
      </c>
      <c r="K13" s="66">
        <v>876.08618549876428</v>
      </c>
      <c r="L13" s="66">
        <v>0</v>
      </c>
      <c r="M13" s="66">
        <v>0</v>
      </c>
      <c r="N13" s="66">
        <v>0</v>
      </c>
      <c r="O13" s="66">
        <v>4.3197608427281864</v>
      </c>
      <c r="P13" s="66">
        <v>3.4359120148567612</v>
      </c>
      <c r="Q13" s="66">
        <v>795.39403683440446</v>
      </c>
      <c r="R13" s="66">
        <v>46.437429059328011</v>
      </c>
      <c r="S13" s="66">
        <v>25.19668810894958</v>
      </c>
      <c r="T13" s="66">
        <v>542.59438171649288</v>
      </c>
      <c r="U13" s="66">
        <v>0</v>
      </c>
      <c r="V13" s="66">
        <v>0</v>
      </c>
      <c r="W13" s="66">
        <v>0</v>
      </c>
      <c r="X13" s="66">
        <v>20.518864002958885</v>
      </c>
      <c r="Y13" s="66">
        <v>6.8718240297135225</v>
      </c>
      <c r="Z13" s="66">
        <v>334.90275235132816</v>
      </c>
      <c r="AA13" s="66">
        <v>692.24167504719185</v>
      </c>
      <c r="AB13" s="66">
        <v>460.41220999080599</v>
      </c>
      <c r="AC13" s="66">
        <v>665.10328197073432</v>
      </c>
    </row>
    <row r="14" spans="1:29" ht="15.75">
      <c r="A14" s="65">
        <v>1</v>
      </c>
      <c r="B14" s="65" t="s">
        <v>11</v>
      </c>
      <c r="C14" s="66">
        <v>3434.2098699689082</v>
      </c>
      <c r="D14" s="66">
        <v>3533.8355072801787</v>
      </c>
      <c r="E14" s="66">
        <v>1029.0097696656412</v>
      </c>
      <c r="F14" s="66">
        <v>34.558086741825498</v>
      </c>
      <c r="G14" s="66">
        <v>34.885959990845649</v>
      </c>
      <c r="H14" s="66">
        <v>1009.4875984156648</v>
      </c>
      <c r="I14" s="66">
        <v>35.638026952507531</v>
      </c>
      <c r="J14" s="66">
        <v>34.393479268716177</v>
      </c>
      <c r="K14" s="66">
        <v>965.07809802574411</v>
      </c>
      <c r="L14" s="66">
        <v>0</v>
      </c>
      <c r="M14" s="66">
        <v>0</v>
      </c>
      <c r="N14" s="66">
        <v>0</v>
      </c>
      <c r="O14" s="66">
        <v>153.35150991685063</v>
      </c>
      <c r="P14" s="66">
        <v>148.47721120201015</v>
      </c>
      <c r="Q14" s="66">
        <v>968.21486324142882</v>
      </c>
      <c r="R14" s="66">
        <v>11.879342317502514</v>
      </c>
      <c r="S14" s="66">
        <v>17.17956007428381</v>
      </c>
      <c r="T14" s="66">
        <v>1446.1709760625533</v>
      </c>
      <c r="U14" s="66">
        <v>917.94917907973957</v>
      </c>
      <c r="V14" s="66">
        <v>858.97800371419021</v>
      </c>
      <c r="W14" s="66">
        <v>935.75769039341685</v>
      </c>
      <c r="X14" s="66">
        <v>0</v>
      </c>
      <c r="Y14" s="66">
        <v>0</v>
      </c>
      <c r="Z14" s="66">
        <v>0</v>
      </c>
      <c r="AA14" s="66">
        <v>4587.5860149773343</v>
      </c>
      <c r="AB14" s="66">
        <v>4627.7497215302246</v>
      </c>
      <c r="AC14" s="66">
        <v>1008.7548672486502</v>
      </c>
    </row>
    <row r="15" spans="1:29" ht="15.75">
      <c r="A15" s="65">
        <v>1</v>
      </c>
      <c r="B15" s="65" t="s">
        <v>12</v>
      </c>
      <c r="C15" s="66">
        <v>2213.8774318981955</v>
      </c>
      <c r="D15" s="66">
        <v>2793.969120081023</v>
      </c>
      <c r="E15" s="66">
        <v>1262.0252051105881</v>
      </c>
      <c r="F15" s="66">
        <v>507.571899020562</v>
      </c>
      <c r="G15" s="66">
        <v>619.03681467669321</v>
      </c>
      <c r="H15" s="66">
        <v>1219.6041898127535</v>
      </c>
      <c r="I15" s="66">
        <v>102.59432001479442</v>
      </c>
      <c r="J15" s="66">
        <v>97.350840420941566</v>
      </c>
      <c r="K15" s="66">
        <v>948.89113166209643</v>
      </c>
      <c r="L15" s="66">
        <v>296.98355793756281</v>
      </c>
      <c r="M15" s="66">
        <v>629.91720272373959</v>
      </c>
      <c r="N15" s="66">
        <v>2121.0507648917455</v>
      </c>
      <c r="O15" s="66">
        <v>205.18864002958887</v>
      </c>
      <c r="P15" s="66">
        <v>184.96659679978899</v>
      </c>
      <c r="Q15" s="66">
        <v>901.44657507899171</v>
      </c>
      <c r="R15" s="66">
        <v>2.1598804213640932</v>
      </c>
      <c r="S15" s="66">
        <v>1.8324864079236063</v>
      </c>
      <c r="T15" s="66">
        <v>848.42030595669792</v>
      </c>
      <c r="U15" s="66">
        <v>345.58086741825491</v>
      </c>
      <c r="V15" s="66">
        <v>366.49728158472118</v>
      </c>
      <c r="W15" s="66">
        <v>1060.5253824458725</v>
      </c>
      <c r="X15" s="66">
        <v>127.4329448604815</v>
      </c>
      <c r="Y15" s="66">
        <v>135.14587258436592</v>
      </c>
      <c r="Z15" s="66">
        <v>1060.5253824458725</v>
      </c>
      <c r="AA15" s="66">
        <v>3801.389541600804</v>
      </c>
      <c r="AB15" s="66">
        <v>4828.7162152791971</v>
      </c>
      <c r="AC15" s="66">
        <v>1270.250302536944</v>
      </c>
    </row>
    <row r="16" spans="1:29" ht="15.75">
      <c r="A16" s="65">
        <v>1</v>
      </c>
      <c r="B16" s="65" t="s">
        <v>13</v>
      </c>
      <c r="C16" s="66">
        <v>10508.898190146996</v>
      </c>
      <c r="D16" s="66">
        <v>11466.783697581965</v>
      </c>
      <c r="E16" s="66">
        <v>1091.1499464647081</v>
      </c>
      <c r="F16" s="66">
        <v>73.435934326379183</v>
      </c>
      <c r="G16" s="66">
        <v>85.897800371419024</v>
      </c>
      <c r="H16" s="66">
        <v>1169.6971129917711</v>
      </c>
      <c r="I16" s="66">
        <v>48.59730948069209</v>
      </c>
      <c r="J16" s="66">
        <v>40.085640173328876</v>
      </c>
      <c r="K16" s="66">
        <v>824.85307523567883</v>
      </c>
      <c r="L16" s="66">
        <v>145.79192844207631</v>
      </c>
      <c r="M16" s="66">
        <v>117.96631251008213</v>
      </c>
      <c r="N16" s="66">
        <v>809.14158808833247</v>
      </c>
      <c r="O16" s="66">
        <v>260.26559077437327</v>
      </c>
      <c r="P16" s="66">
        <v>325.26633740644007</v>
      </c>
      <c r="Q16" s="66">
        <v>1249.7477535876674</v>
      </c>
      <c r="R16" s="66">
        <v>0</v>
      </c>
      <c r="S16" s="66">
        <v>0</v>
      </c>
      <c r="T16" s="66">
        <v>0</v>
      </c>
      <c r="U16" s="66">
        <v>1236.5315412309433</v>
      </c>
      <c r="V16" s="66">
        <v>1323.9714297248051</v>
      </c>
      <c r="W16" s="66">
        <v>1070.7138359016844</v>
      </c>
      <c r="X16" s="66">
        <v>820.75456011835547</v>
      </c>
      <c r="Y16" s="66">
        <v>1036.5001244817895</v>
      </c>
      <c r="Z16" s="66">
        <v>1262.8624619914667</v>
      </c>
      <c r="AA16" s="66">
        <v>13094.275054519814</v>
      </c>
      <c r="AB16" s="66">
        <v>14396.47134224983</v>
      </c>
      <c r="AC16" s="66">
        <v>1099.4477573067727</v>
      </c>
    </row>
    <row r="17" spans="1:29" ht="15.75">
      <c r="A17" s="65">
        <v>1</v>
      </c>
      <c r="B17" s="65" t="s">
        <v>14</v>
      </c>
      <c r="C17" s="66">
        <v>2375.8684635005025</v>
      </c>
      <c r="D17" s="66">
        <v>1889.7516081712185</v>
      </c>
      <c r="E17" s="66">
        <v>795.39403683440423</v>
      </c>
      <c r="F17" s="66">
        <v>0</v>
      </c>
      <c r="G17" s="66">
        <v>0</v>
      </c>
      <c r="H17" s="66">
        <v>0</v>
      </c>
      <c r="I17" s="66">
        <v>0</v>
      </c>
      <c r="J17" s="66">
        <v>0</v>
      </c>
      <c r="K17" s="66">
        <v>0</v>
      </c>
      <c r="L17" s="66">
        <v>5669.686106080745</v>
      </c>
      <c r="M17" s="66">
        <v>14453.736542497443</v>
      </c>
      <c r="N17" s="66">
        <v>2549.3010145651265</v>
      </c>
      <c r="O17" s="66">
        <v>97.194618961384194</v>
      </c>
      <c r="P17" s="66">
        <v>61.846416267421702</v>
      </c>
      <c r="Q17" s="66">
        <v>636.31522946752352</v>
      </c>
      <c r="R17" s="66">
        <v>0</v>
      </c>
      <c r="S17" s="66">
        <v>0</v>
      </c>
      <c r="T17" s="66">
        <v>0</v>
      </c>
      <c r="U17" s="66">
        <v>1668.507625503762</v>
      </c>
      <c r="V17" s="66">
        <v>1700.7764473540965</v>
      </c>
      <c r="W17" s="66">
        <v>1019.3399307004017</v>
      </c>
      <c r="X17" s="66">
        <v>0</v>
      </c>
      <c r="Y17" s="66">
        <v>0</v>
      </c>
      <c r="Z17" s="66">
        <v>0</v>
      </c>
      <c r="AA17" s="66">
        <v>9811.2568140463936</v>
      </c>
      <c r="AB17" s="66">
        <v>18106.111014290178</v>
      </c>
      <c r="AC17" s="66">
        <v>1845.4425724916675</v>
      </c>
    </row>
    <row r="18" spans="1:29" s="45" customFormat="1" ht="15.75">
      <c r="A18" s="64"/>
      <c r="B18" s="64" t="s">
        <v>109</v>
      </c>
      <c r="C18" s="67">
        <v>23797.562482589583</v>
      </c>
      <c r="D18" s="67">
        <v>23901.784494870466</v>
      </c>
      <c r="E18" s="67">
        <v>1004.3795246827119</v>
      </c>
      <c r="F18" s="67">
        <v>781.87671253380188</v>
      </c>
      <c r="G18" s="67">
        <v>884.70153166541786</v>
      </c>
      <c r="H18" s="67">
        <v>1131.5102719946667</v>
      </c>
      <c r="I18" s="67">
        <v>989.22523298475448</v>
      </c>
      <c r="J18" s="67">
        <v>878.48253091852712</v>
      </c>
      <c r="K18" s="67">
        <v>888.0510743422027</v>
      </c>
      <c r="L18" s="67">
        <v>6121.6410842511814</v>
      </c>
      <c r="M18" s="67">
        <v>15207.346577756025</v>
      </c>
      <c r="N18" s="67">
        <v>2484.1944126517242</v>
      </c>
      <c r="O18" s="67">
        <v>750.55844642402246</v>
      </c>
      <c r="P18" s="67">
        <v>747.70026659302926</v>
      </c>
      <c r="Q18" s="67">
        <v>996.19192903016312</v>
      </c>
      <c r="R18" s="67">
        <v>259.72562066903225</v>
      </c>
      <c r="S18" s="67">
        <v>360.1752034773848</v>
      </c>
      <c r="T18" s="67">
        <v>1386.7526913579125</v>
      </c>
      <c r="U18" s="67">
        <v>4168.5692132327003</v>
      </c>
      <c r="V18" s="67">
        <v>4250.2231623778134</v>
      </c>
      <c r="W18" s="67">
        <v>1019.5880036934283</v>
      </c>
      <c r="X18" s="67">
        <v>1003.8044258289623</v>
      </c>
      <c r="Y18" s="67">
        <v>1212.5906152431985</v>
      </c>
      <c r="Z18" s="67">
        <v>1207.9948882889375</v>
      </c>
      <c r="AA18" s="67">
        <v>37872.963218514029</v>
      </c>
      <c r="AB18" s="67">
        <v>47443.004382901854</v>
      </c>
      <c r="AC18" s="67">
        <v>1252.6879428253862</v>
      </c>
    </row>
    <row r="19" spans="1:29" ht="15.75">
      <c r="A19" s="65">
        <v>2</v>
      </c>
      <c r="B19" s="65" t="s">
        <v>15</v>
      </c>
      <c r="C19" s="66">
        <v>1889.8953686935815</v>
      </c>
      <c r="D19" s="66">
        <v>1603.4256069331552</v>
      </c>
      <c r="E19" s="66">
        <v>848.42030595669792</v>
      </c>
      <c r="F19" s="66">
        <v>863.95216854563751</v>
      </c>
      <c r="G19" s="66">
        <v>824.6188835656227</v>
      </c>
      <c r="H19" s="66">
        <v>954.47284420128528</v>
      </c>
      <c r="I19" s="66">
        <v>647.9641264092279</v>
      </c>
      <c r="J19" s="66">
        <v>629.91720272373948</v>
      </c>
      <c r="K19" s="66">
        <v>972.14826724204988</v>
      </c>
      <c r="L19" s="66">
        <v>113.39372212161489</v>
      </c>
      <c r="M19" s="66">
        <v>96.205536415989314</v>
      </c>
      <c r="N19" s="66">
        <v>848.42030595669814</v>
      </c>
      <c r="O19" s="66">
        <v>118.79342317502514</v>
      </c>
      <c r="P19" s="66">
        <v>88.188408381323526</v>
      </c>
      <c r="Q19" s="66">
        <v>742.36776771211078</v>
      </c>
      <c r="R19" s="66">
        <v>0</v>
      </c>
      <c r="S19" s="66">
        <v>0</v>
      </c>
      <c r="T19" s="66">
        <v>0</v>
      </c>
      <c r="U19" s="66">
        <v>491.37279586033122</v>
      </c>
      <c r="V19" s="66">
        <v>635.64372274850075</v>
      </c>
      <c r="W19" s="66">
        <v>1293.6078840823279</v>
      </c>
      <c r="X19" s="66">
        <v>0</v>
      </c>
      <c r="Y19" s="66">
        <v>0</v>
      </c>
      <c r="Z19" s="66">
        <v>0</v>
      </c>
      <c r="AA19" s="66">
        <v>4125.3716048054184</v>
      </c>
      <c r="AB19" s="66">
        <v>3877.9993607683309</v>
      </c>
      <c r="AC19" s="66">
        <v>940.03637302662946</v>
      </c>
    </row>
    <row r="20" spans="1:29" ht="15.75">
      <c r="A20" s="65">
        <v>2</v>
      </c>
      <c r="B20" s="65" t="s">
        <v>16</v>
      </c>
      <c r="C20" s="66">
        <v>1511.9162949548652</v>
      </c>
      <c r="D20" s="66">
        <v>641.37024277326202</v>
      </c>
      <c r="E20" s="66">
        <v>424.21015297834896</v>
      </c>
      <c r="F20" s="66">
        <v>84.235336433199649</v>
      </c>
      <c r="G20" s="66">
        <v>77.88067233675325</v>
      </c>
      <c r="H20" s="66">
        <v>924.56058982460684</v>
      </c>
      <c r="I20" s="66">
        <v>0</v>
      </c>
      <c r="J20" s="66">
        <v>0</v>
      </c>
      <c r="K20" s="66">
        <v>0</v>
      </c>
      <c r="L20" s="66">
        <v>4.3197608427281864</v>
      </c>
      <c r="M20" s="66">
        <v>3.6649728158472121</v>
      </c>
      <c r="N20" s="66">
        <v>848.42030595669814</v>
      </c>
      <c r="O20" s="66">
        <v>545.36980639443357</v>
      </c>
      <c r="P20" s="66">
        <v>231.35140900035526</v>
      </c>
      <c r="Q20" s="66">
        <v>424.21015297834902</v>
      </c>
      <c r="R20" s="66">
        <v>0</v>
      </c>
      <c r="S20" s="66">
        <v>0</v>
      </c>
      <c r="T20" s="66">
        <v>0</v>
      </c>
      <c r="U20" s="66">
        <v>3846.74703044945</v>
      </c>
      <c r="V20" s="66">
        <v>4416.2922430958897</v>
      </c>
      <c r="W20" s="66">
        <v>1148.0589204691983</v>
      </c>
      <c r="X20" s="66">
        <v>0</v>
      </c>
      <c r="Y20" s="66">
        <v>0</v>
      </c>
      <c r="Z20" s="66">
        <v>0</v>
      </c>
      <c r="AA20" s="66">
        <v>5992.5882290746758</v>
      </c>
      <c r="AB20" s="66">
        <v>5370.5595400221082</v>
      </c>
      <c r="AC20" s="66">
        <v>896.20032859347373</v>
      </c>
    </row>
    <row r="21" spans="1:29" ht="15.75">
      <c r="A21" s="65">
        <v>2</v>
      </c>
      <c r="B21" s="65" t="s">
        <v>17</v>
      </c>
      <c r="C21" s="66">
        <v>1619.91031602307</v>
      </c>
      <c r="D21" s="66">
        <v>1632.0582070569615</v>
      </c>
      <c r="E21" s="66">
        <v>1007.4991133235789</v>
      </c>
      <c r="F21" s="66">
        <v>443.8554265903212</v>
      </c>
      <c r="G21" s="66">
        <v>329.84755342624908</v>
      </c>
      <c r="H21" s="66">
        <v>743.1418738306844</v>
      </c>
      <c r="I21" s="66">
        <v>0</v>
      </c>
      <c r="J21" s="66">
        <v>0</v>
      </c>
      <c r="K21" s="66">
        <v>0</v>
      </c>
      <c r="L21" s="66">
        <v>0</v>
      </c>
      <c r="M21" s="66">
        <v>0</v>
      </c>
      <c r="N21" s="66">
        <v>0</v>
      </c>
      <c r="O21" s="66">
        <v>232.18714529664004</v>
      </c>
      <c r="P21" s="66">
        <v>213.02654492111918</v>
      </c>
      <c r="Q21" s="66">
        <v>917.47777272061523</v>
      </c>
      <c r="R21" s="66">
        <v>0</v>
      </c>
      <c r="S21" s="66">
        <v>0</v>
      </c>
      <c r="T21" s="66">
        <v>0</v>
      </c>
      <c r="U21" s="66">
        <v>376.89913352803427</v>
      </c>
      <c r="V21" s="66">
        <v>219.89836895083269</v>
      </c>
      <c r="W21" s="66">
        <v>583.44089807910473</v>
      </c>
      <c r="X21" s="66">
        <v>0</v>
      </c>
      <c r="Y21" s="66">
        <v>0</v>
      </c>
      <c r="Z21" s="66">
        <v>0</v>
      </c>
      <c r="AA21" s="66">
        <v>2672.8520214380655</v>
      </c>
      <c r="AB21" s="66">
        <v>2394.8306743551625</v>
      </c>
      <c r="AC21" s="66">
        <v>895.98326250275534</v>
      </c>
    </row>
    <row r="22" spans="1:29" ht="15.75">
      <c r="A22" s="65">
        <v>2</v>
      </c>
      <c r="B22" s="65" t="s">
        <v>18</v>
      </c>
      <c r="C22" s="66">
        <v>3401.8116636484469</v>
      </c>
      <c r="D22" s="66">
        <v>3418.7324547824774</v>
      </c>
      <c r="E22" s="66">
        <v>1004.9740528891838</v>
      </c>
      <c r="F22" s="66">
        <v>0</v>
      </c>
      <c r="G22" s="66">
        <v>0</v>
      </c>
      <c r="H22" s="66">
        <v>0</v>
      </c>
      <c r="I22" s="66">
        <v>0</v>
      </c>
      <c r="J22" s="66">
        <v>0</v>
      </c>
      <c r="K22" s="66">
        <v>0</v>
      </c>
      <c r="L22" s="66">
        <v>0</v>
      </c>
      <c r="M22" s="66">
        <v>0</v>
      </c>
      <c r="N22" s="66">
        <v>0</v>
      </c>
      <c r="O22" s="66">
        <v>0</v>
      </c>
      <c r="P22" s="66">
        <v>0</v>
      </c>
      <c r="Q22" s="66">
        <v>0</v>
      </c>
      <c r="R22" s="66">
        <v>0</v>
      </c>
      <c r="S22" s="66">
        <v>0</v>
      </c>
      <c r="T22" s="66">
        <v>0</v>
      </c>
      <c r="U22" s="66">
        <v>0</v>
      </c>
      <c r="V22" s="66">
        <v>0</v>
      </c>
      <c r="W22" s="66">
        <v>0</v>
      </c>
      <c r="X22" s="66">
        <v>0</v>
      </c>
      <c r="Y22" s="66">
        <v>0</v>
      </c>
      <c r="Z22" s="66">
        <v>0</v>
      </c>
      <c r="AA22" s="66">
        <v>3401.8116636484469</v>
      </c>
      <c r="AB22" s="66">
        <v>3418.7324547824774</v>
      </c>
      <c r="AC22" s="66">
        <v>1004.974052889184</v>
      </c>
    </row>
    <row r="23" spans="1:29" ht="15.75">
      <c r="A23" s="65">
        <v>2</v>
      </c>
      <c r="B23" s="65" t="s">
        <v>19</v>
      </c>
      <c r="C23" s="66">
        <v>5399.7010534102328</v>
      </c>
      <c r="D23" s="66">
        <v>5153.8680222851417</v>
      </c>
      <c r="E23" s="66">
        <v>954.47284420128517</v>
      </c>
      <c r="F23" s="66">
        <v>1619.9103160230702</v>
      </c>
      <c r="G23" s="66">
        <v>1603.4256069331552</v>
      </c>
      <c r="H23" s="66">
        <v>989.82369028281437</v>
      </c>
      <c r="I23" s="66">
        <v>161.99103160230698</v>
      </c>
      <c r="J23" s="66">
        <v>206.15472089140565</v>
      </c>
      <c r="K23" s="66">
        <v>1272.6304589350473</v>
      </c>
      <c r="L23" s="66">
        <v>1187.9342317502512</v>
      </c>
      <c r="M23" s="66">
        <v>2267.7019298054624</v>
      </c>
      <c r="N23" s="66">
        <v>1908.9456884025708</v>
      </c>
      <c r="O23" s="66">
        <v>194.38923792276839</v>
      </c>
      <c r="P23" s="66">
        <v>206.15472089140567</v>
      </c>
      <c r="Q23" s="66">
        <v>1060.5253824458728</v>
      </c>
      <c r="R23" s="66">
        <v>151.19162949548655</v>
      </c>
      <c r="S23" s="66">
        <v>192.41107283197863</v>
      </c>
      <c r="T23" s="66">
        <v>1272.6304589350468</v>
      </c>
      <c r="U23" s="66">
        <v>163.07097181298903</v>
      </c>
      <c r="V23" s="66">
        <v>137.43648059427045</v>
      </c>
      <c r="W23" s="66">
        <v>842.80162843380594</v>
      </c>
      <c r="X23" s="66">
        <v>82.075456011835541</v>
      </c>
      <c r="Y23" s="66">
        <v>69.634483501097023</v>
      </c>
      <c r="Z23" s="66">
        <v>848.42030595669814</v>
      </c>
      <c r="AA23" s="66">
        <v>8960.2639280289404</v>
      </c>
      <c r="AB23" s="66">
        <v>9836.787037733915</v>
      </c>
      <c r="AC23" s="66">
        <v>1097.8233584128127</v>
      </c>
    </row>
    <row r="24" spans="1:29" ht="15.75">
      <c r="A24" s="65">
        <v>2</v>
      </c>
      <c r="B24" s="65" t="s">
        <v>20</v>
      </c>
      <c r="C24" s="66">
        <v>3806.7892426542144</v>
      </c>
      <c r="D24" s="66">
        <v>3627.7504356862632</v>
      </c>
      <c r="E24" s="66">
        <v>952.96855287866686</v>
      </c>
      <c r="F24" s="66">
        <v>917.94917907973979</v>
      </c>
      <c r="G24" s="66">
        <v>858.97800371419021</v>
      </c>
      <c r="H24" s="66">
        <v>935.75769039341696</v>
      </c>
      <c r="I24" s="66">
        <v>491.37279586033117</v>
      </c>
      <c r="J24" s="66">
        <v>522.71674786020856</v>
      </c>
      <c r="K24" s="66">
        <v>1063.788537468783</v>
      </c>
      <c r="L24" s="66">
        <v>134.99252633525583</v>
      </c>
      <c r="M24" s="66">
        <v>386.54010167138563</v>
      </c>
      <c r="N24" s="66">
        <v>2863.4185326038564</v>
      </c>
      <c r="O24" s="66">
        <v>2069.1654436668014</v>
      </c>
      <c r="P24" s="66">
        <v>1316.6414840931109</v>
      </c>
      <c r="Q24" s="66">
        <v>636.31522946752352</v>
      </c>
      <c r="R24" s="66">
        <v>48.597309480692104</v>
      </c>
      <c r="S24" s="66">
        <v>82.46188835656227</v>
      </c>
      <c r="T24" s="66">
        <v>1696.8406119133958</v>
      </c>
      <c r="U24" s="66">
        <v>1695.5061307708133</v>
      </c>
      <c r="V24" s="66">
        <v>1258.6891014425266</v>
      </c>
      <c r="W24" s="66">
        <v>742.36776771211066</v>
      </c>
      <c r="X24" s="66">
        <v>167.39073265571724</v>
      </c>
      <c r="Y24" s="66">
        <v>106.51327246055959</v>
      </c>
      <c r="Z24" s="66">
        <v>636.31522946752352</v>
      </c>
      <c r="AA24" s="66">
        <v>9331.7633605035644</v>
      </c>
      <c r="AB24" s="66">
        <v>8160.2910352848085</v>
      </c>
      <c r="AC24" s="66">
        <v>874.46399142770997</v>
      </c>
    </row>
    <row r="25" spans="1:29" ht="15.75">
      <c r="A25" s="65">
        <v>2</v>
      </c>
      <c r="B25" s="65" t="s">
        <v>21</v>
      </c>
      <c r="C25" s="66">
        <v>2078.8849055629398</v>
      </c>
      <c r="D25" s="66">
        <v>2425.181230486397</v>
      </c>
      <c r="E25" s="66">
        <v>1166.5779206904597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6">
        <v>0</v>
      </c>
      <c r="M25" s="66">
        <v>0</v>
      </c>
      <c r="N25" s="66">
        <v>0</v>
      </c>
      <c r="O25" s="66">
        <v>0</v>
      </c>
      <c r="P25" s="66">
        <v>0</v>
      </c>
      <c r="Q25" s="66">
        <v>0</v>
      </c>
      <c r="R25" s="66">
        <v>0</v>
      </c>
      <c r="S25" s="66">
        <v>0</v>
      </c>
      <c r="T25" s="66">
        <v>0</v>
      </c>
      <c r="U25" s="66">
        <v>0</v>
      </c>
      <c r="V25" s="66">
        <v>0</v>
      </c>
      <c r="W25" s="66">
        <v>0</v>
      </c>
      <c r="X25" s="66">
        <v>0</v>
      </c>
      <c r="Y25" s="66">
        <v>0</v>
      </c>
      <c r="Z25" s="66">
        <v>0</v>
      </c>
      <c r="AA25" s="66">
        <v>2078.8849055629398</v>
      </c>
      <c r="AB25" s="66">
        <v>2425.181230486397</v>
      </c>
      <c r="AC25" s="66">
        <v>1166.5779206904597</v>
      </c>
    </row>
    <row r="26" spans="1:29" ht="15.75">
      <c r="A26" s="65">
        <v>2</v>
      </c>
      <c r="B26" s="65" t="s">
        <v>22</v>
      </c>
      <c r="C26" s="66">
        <v>6501.2400683059204</v>
      </c>
      <c r="D26" s="66">
        <v>6894.7301098125672</v>
      </c>
      <c r="E26" s="66">
        <v>1060.5253824458723</v>
      </c>
      <c r="F26" s="66">
        <v>329.3817642580243</v>
      </c>
      <c r="G26" s="66">
        <v>330.99285743120129</v>
      </c>
      <c r="H26" s="66">
        <v>1004.8912640224825</v>
      </c>
      <c r="I26" s="66">
        <v>0</v>
      </c>
      <c r="J26" s="66">
        <v>0</v>
      </c>
      <c r="K26" s="66">
        <v>0</v>
      </c>
      <c r="L26" s="66">
        <v>12.959282528184559</v>
      </c>
      <c r="M26" s="66">
        <v>13.743648059427045</v>
      </c>
      <c r="N26" s="66">
        <v>1060.5253824458728</v>
      </c>
      <c r="O26" s="66">
        <v>0</v>
      </c>
      <c r="P26" s="66">
        <v>0</v>
      </c>
      <c r="Q26" s="66">
        <v>0</v>
      </c>
      <c r="R26" s="66">
        <v>26.998505267051168</v>
      </c>
      <c r="S26" s="66">
        <v>40.085640173328883</v>
      </c>
      <c r="T26" s="66">
        <v>1484.7355354242216</v>
      </c>
      <c r="U26" s="66">
        <v>570.20843124012072</v>
      </c>
      <c r="V26" s="66">
        <v>636.78902675345296</v>
      </c>
      <c r="W26" s="66">
        <v>1116.7653648483051</v>
      </c>
      <c r="X26" s="66">
        <v>0</v>
      </c>
      <c r="Y26" s="66">
        <v>0</v>
      </c>
      <c r="Z26" s="66">
        <v>0</v>
      </c>
      <c r="AA26" s="66">
        <v>7440.7880515993011</v>
      </c>
      <c r="AB26" s="66">
        <v>7916.3412822299779</v>
      </c>
      <c r="AC26" s="66">
        <v>1063.911675394176</v>
      </c>
    </row>
    <row r="27" spans="1:29" s="45" customFormat="1" ht="15.75">
      <c r="A27" s="64"/>
      <c r="B27" s="64" t="s">
        <v>110</v>
      </c>
      <c r="C27" s="67">
        <v>26210.148913253273</v>
      </c>
      <c r="D27" s="67">
        <v>25397.116309816221</v>
      </c>
      <c r="E27" s="67">
        <v>968.98023715439729</v>
      </c>
      <c r="F27" s="67">
        <v>4259.2841909299932</v>
      </c>
      <c r="G27" s="67">
        <v>4025.7435774071714</v>
      </c>
      <c r="H27" s="67">
        <v>945.16904647495983</v>
      </c>
      <c r="I27" s="67">
        <v>1301.3279538718659</v>
      </c>
      <c r="J27" s="67">
        <v>1358.7886714753538</v>
      </c>
      <c r="K27" s="67">
        <v>1044.1554470819779</v>
      </c>
      <c r="L27" s="67">
        <v>1453.5995235780347</v>
      </c>
      <c r="M27" s="67">
        <v>2767.8561887681112</v>
      </c>
      <c r="N27" s="67">
        <v>1904.1394440987672</v>
      </c>
      <c r="O27" s="67">
        <v>3159.9050564556687</v>
      </c>
      <c r="P27" s="67">
        <v>2055.3625672873145</v>
      </c>
      <c r="Q27" s="67">
        <v>650.45073524858606</v>
      </c>
      <c r="R27" s="67">
        <v>226.78744424322983</v>
      </c>
      <c r="S27" s="67">
        <v>314.95860136186985</v>
      </c>
      <c r="T27" s="67">
        <v>1388.783238917214</v>
      </c>
      <c r="U27" s="67">
        <v>7143.8044936617389</v>
      </c>
      <c r="V27" s="67">
        <v>7304.7489435854741</v>
      </c>
      <c r="W27" s="67">
        <v>1022.529234956882</v>
      </c>
      <c r="X27" s="67">
        <v>249.46618866755276</v>
      </c>
      <c r="Y27" s="67">
        <v>176.14775596165663</v>
      </c>
      <c r="Z27" s="67">
        <v>706.09871783625636</v>
      </c>
      <c r="AA27" s="67">
        <v>44004.323764661349</v>
      </c>
      <c r="AB27" s="67">
        <v>43400.72261566318</v>
      </c>
      <c r="AC27" s="67">
        <v>986.28313998810017</v>
      </c>
    </row>
    <row r="28" spans="1:29" ht="15.75">
      <c r="A28" s="65">
        <v>3</v>
      </c>
      <c r="B28" s="65" t="s">
        <v>23</v>
      </c>
      <c r="C28" s="66">
        <v>350.98056847166509</v>
      </c>
      <c r="D28" s="66">
        <v>297.77904128758598</v>
      </c>
      <c r="E28" s="66">
        <v>848.42030595669792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6">
        <v>0</v>
      </c>
      <c r="M28" s="66">
        <v>0</v>
      </c>
      <c r="N28" s="66">
        <v>0</v>
      </c>
      <c r="O28" s="66">
        <v>0</v>
      </c>
      <c r="P28" s="66">
        <v>0</v>
      </c>
      <c r="Q28" s="66">
        <v>0</v>
      </c>
      <c r="R28" s="66">
        <v>4.3197608427281864</v>
      </c>
      <c r="S28" s="66">
        <v>6.8718240297135225</v>
      </c>
      <c r="T28" s="66">
        <v>1590.7880736688087</v>
      </c>
      <c r="U28" s="66">
        <v>0</v>
      </c>
      <c r="V28" s="66">
        <v>0</v>
      </c>
      <c r="W28" s="66">
        <v>0</v>
      </c>
      <c r="X28" s="66">
        <v>3.2398206320461398</v>
      </c>
      <c r="Y28" s="66">
        <v>2.0615472089140567</v>
      </c>
      <c r="Z28" s="66">
        <v>636.31522946752352</v>
      </c>
      <c r="AA28" s="66">
        <v>358.54014994643944</v>
      </c>
      <c r="AB28" s="66">
        <v>306.7124125262136</v>
      </c>
      <c r="AC28" s="66">
        <v>855.44788379218278</v>
      </c>
    </row>
    <row r="29" spans="1:29" ht="15.75">
      <c r="A29" s="65">
        <v>3</v>
      </c>
      <c r="B29" s="65" t="s">
        <v>24</v>
      </c>
      <c r="C29" s="66">
        <v>669.56293062286886</v>
      </c>
      <c r="D29" s="66">
        <v>639.07963476335749</v>
      </c>
      <c r="E29" s="66">
        <v>954.47284420128517</v>
      </c>
      <c r="F29" s="66">
        <v>32.398206320461405</v>
      </c>
      <c r="G29" s="66">
        <v>31.266799335196527</v>
      </c>
      <c r="H29" s="66">
        <v>965.078098025744</v>
      </c>
      <c r="I29" s="66">
        <v>0</v>
      </c>
      <c r="J29" s="66">
        <v>0</v>
      </c>
      <c r="K29" s="66">
        <v>0</v>
      </c>
      <c r="L29" s="66">
        <v>53.99701053410233</v>
      </c>
      <c r="M29" s="66">
        <v>62.991720272373961</v>
      </c>
      <c r="N29" s="66">
        <v>1166.5779206904599</v>
      </c>
      <c r="O29" s="66">
        <v>32.398206320461398</v>
      </c>
      <c r="P29" s="66">
        <v>30.579616932225175</v>
      </c>
      <c r="Q29" s="66">
        <v>943.86759037682668</v>
      </c>
      <c r="R29" s="66">
        <v>43.197608427281871</v>
      </c>
      <c r="S29" s="66">
        <v>54.97459223770818</v>
      </c>
      <c r="T29" s="66">
        <v>1272.6304589350468</v>
      </c>
      <c r="U29" s="66">
        <v>21.598804213640932</v>
      </c>
      <c r="V29" s="66">
        <v>18.553924880226507</v>
      </c>
      <c r="W29" s="66">
        <v>859.02555978115674</v>
      </c>
      <c r="X29" s="66">
        <v>43.197608427281871</v>
      </c>
      <c r="Y29" s="66">
        <v>39.85657937233843</v>
      </c>
      <c r="Z29" s="66">
        <v>922.65708272790903</v>
      </c>
      <c r="AA29" s="66">
        <v>896.35037486609872</v>
      </c>
      <c r="AB29" s="66">
        <v>877.30286779342634</v>
      </c>
      <c r="AC29" s="66">
        <v>978.74993126932327</v>
      </c>
    </row>
    <row r="30" spans="1:29" ht="15.75">
      <c r="A30" s="65">
        <v>3</v>
      </c>
      <c r="B30" s="65" t="s">
        <v>25</v>
      </c>
      <c r="C30" s="66">
        <v>52.917070323420283</v>
      </c>
      <c r="D30" s="66">
        <v>41.230944178281128</v>
      </c>
      <c r="E30" s="66">
        <v>779.16150547043696</v>
      </c>
      <c r="F30" s="66">
        <v>5.3997010534102339</v>
      </c>
      <c r="G30" s="66">
        <v>5.1538680222851418</v>
      </c>
      <c r="H30" s="66">
        <v>954.47284420128528</v>
      </c>
      <c r="I30" s="66">
        <v>0</v>
      </c>
      <c r="J30" s="66">
        <v>0</v>
      </c>
      <c r="K30" s="66">
        <v>0</v>
      </c>
      <c r="L30" s="66">
        <v>0</v>
      </c>
      <c r="M30" s="66">
        <v>0</v>
      </c>
      <c r="N30" s="66">
        <v>0</v>
      </c>
      <c r="O30" s="66">
        <v>0</v>
      </c>
      <c r="P30" s="66">
        <v>0</v>
      </c>
      <c r="Q30" s="66">
        <v>0</v>
      </c>
      <c r="R30" s="66">
        <v>0</v>
      </c>
      <c r="S30" s="66">
        <v>0</v>
      </c>
      <c r="T30" s="66">
        <v>0</v>
      </c>
      <c r="U30" s="66">
        <v>0</v>
      </c>
      <c r="V30" s="66">
        <v>0</v>
      </c>
      <c r="W30" s="66">
        <v>0</v>
      </c>
      <c r="X30" s="66">
        <v>3.2398206320461398</v>
      </c>
      <c r="Y30" s="66">
        <v>2.8632600123806342</v>
      </c>
      <c r="Z30" s="66">
        <v>883.77115203822723</v>
      </c>
      <c r="AA30" s="66">
        <v>61.556592008876656</v>
      </c>
      <c r="AB30" s="66">
        <v>49.248072212946909</v>
      </c>
      <c r="AC30" s="66">
        <v>800.04546395039517</v>
      </c>
    </row>
    <row r="31" spans="1:29" ht="15.75">
      <c r="A31" s="65">
        <v>3</v>
      </c>
      <c r="B31" s="65" t="s">
        <v>26</v>
      </c>
      <c r="C31" s="66">
        <v>550.76950744784369</v>
      </c>
      <c r="D31" s="66">
        <v>472.60969764354746</v>
      </c>
      <c r="E31" s="66">
        <v>858.08980209076321</v>
      </c>
      <c r="F31" s="66">
        <v>304.54313941233721</v>
      </c>
      <c r="G31" s="66">
        <v>302.42897554769212</v>
      </c>
      <c r="H31" s="66">
        <v>993.05791662644356</v>
      </c>
      <c r="I31" s="66">
        <v>25.918565056369111</v>
      </c>
      <c r="J31" s="66">
        <v>26.0213069925152</v>
      </c>
      <c r="K31" s="66">
        <v>1003.9640287154261</v>
      </c>
      <c r="L31" s="66">
        <v>3.2398206320461398</v>
      </c>
      <c r="M31" s="66">
        <v>3.0808677733215624</v>
      </c>
      <c r="N31" s="66">
        <v>950.93775959313245</v>
      </c>
      <c r="O31" s="66">
        <v>3.2398206320461402</v>
      </c>
      <c r="P31" s="66">
        <v>2.8289008922320669</v>
      </c>
      <c r="Q31" s="66">
        <v>873.16589821376851</v>
      </c>
      <c r="R31" s="66">
        <v>8.6395216854563728</v>
      </c>
      <c r="S31" s="66">
        <v>11.453040049522539</v>
      </c>
      <c r="T31" s="66">
        <v>1325.6567280573406</v>
      </c>
      <c r="U31" s="66">
        <v>0</v>
      </c>
      <c r="V31" s="66">
        <v>0</v>
      </c>
      <c r="W31" s="66">
        <v>0</v>
      </c>
      <c r="X31" s="66">
        <v>11.879342317502513</v>
      </c>
      <c r="Y31" s="66">
        <v>16.332035110619138</v>
      </c>
      <c r="Z31" s="66">
        <v>1374.8265412434673</v>
      </c>
      <c r="AA31" s="66">
        <v>908.22971718360111</v>
      </c>
      <c r="AB31" s="66">
        <v>834.7548240094502</v>
      </c>
      <c r="AC31" s="66">
        <v>919.10098096988634</v>
      </c>
    </row>
    <row r="32" spans="1:29" ht="15.75">
      <c r="A32" s="65">
        <v>3</v>
      </c>
      <c r="B32" s="65" t="s">
        <v>27</v>
      </c>
      <c r="C32" s="66">
        <v>4913.7279586033119</v>
      </c>
      <c r="D32" s="66">
        <v>4690.0199002794789</v>
      </c>
      <c r="E32" s="66">
        <v>954.47284420128517</v>
      </c>
      <c r="F32" s="66">
        <v>384.45871500280867</v>
      </c>
      <c r="G32" s="66">
        <v>448.95916994128339</v>
      </c>
      <c r="H32" s="66">
        <v>1167.7695222437696</v>
      </c>
      <c r="I32" s="66">
        <v>242.98654740346043</v>
      </c>
      <c r="J32" s="66">
        <v>270.29174516873184</v>
      </c>
      <c r="K32" s="66">
        <v>1112.3732900321154</v>
      </c>
      <c r="L32" s="66">
        <v>62.636532219558703</v>
      </c>
      <c r="M32" s="66">
        <v>116.24835650265375</v>
      </c>
      <c r="N32" s="66">
        <v>1855.9194192802772</v>
      </c>
      <c r="O32" s="66">
        <v>34.558086741825491</v>
      </c>
      <c r="P32" s="66">
        <v>32.984755342624908</v>
      </c>
      <c r="Q32" s="66">
        <v>954.47284420128528</v>
      </c>
      <c r="R32" s="66">
        <v>32.398206320461405</v>
      </c>
      <c r="S32" s="66">
        <v>58.410504252564948</v>
      </c>
      <c r="T32" s="66">
        <v>1802.8931501579832</v>
      </c>
      <c r="U32" s="66">
        <v>21.598804213640932</v>
      </c>
      <c r="V32" s="66">
        <v>21.760776094092819</v>
      </c>
      <c r="W32" s="66">
        <v>1007.4991133235789</v>
      </c>
      <c r="X32" s="66">
        <v>37.797907373871631</v>
      </c>
      <c r="Y32" s="66">
        <v>28.059948121330216</v>
      </c>
      <c r="Z32" s="66">
        <v>742.36776771211078</v>
      </c>
      <c r="AA32" s="66">
        <v>5730.1627578789394</v>
      </c>
      <c r="AB32" s="66">
        <v>5666.7351557027614</v>
      </c>
      <c r="AC32" s="66">
        <v>988.93092485218403</v>
      </c>
    </row>
    <row r="33" spans="1:29" ht="15.75">
      <c r="A33" s="65">
        <v>3</v>
      </c>
      <c r="B33" s="65" t="s">
        <v>28</v>
      </c>
      <c r="C33" s="66">
        <v>2770.0466403994492</v>
      </c>
      <c r="D33" s="66">
        <v>3328.2534383912489</v>
      </c>
      <c r="E33" s="66">
        <v>1201.5153065839008</v>
      </c>
      <c r="F33" s="66">
        <v>376.89913352803433</v>
      </c>
      <c r="G33" s="66">
        <v>399.71109772833654</v>
      </c>
      <c r="H33" s="66">
        <v>1060.5253824458725</v>
      </c>
      <c r="I33" s="66">
        <v>485.97309480692087</v>
      </c>
      <c r="J33" s="66">
        <v>572.65200247612688</v>
      </c>
      <c r="K33" s="66">
        <v>1178.3615360509696</v>
      </c>
      <c r="L33" s="66">
        <v>93.954798329338047</v>
      </c>
      <c r="M33" s="66">
        <v>129.41935255960468</v>
      </c>
      <c r="N33" s="66">
        <v>1377.464002487168</v>
      </c>
      <c r="O33" s="66">
        <v>47.517369270010057</v>
      </c>
      <c r="P33" s="66">
        <v>29.777904128758596</v>
      </c>
      <c r="Q33" s="66">
        <v>626.67408962710647</v>
      </c>
      <c r="R33" s="66">
        <v>187.90959665867612</v>
      </c>
      <c r="S33" s="66">
        <v>298.92434529253825</v>
      </c>
      <c r="T33" s="66">
        <v>1590.7880736688087</v>
      </c>
      <c r="U33" s="66">
        <v>0</v>
      </c>
      <c r="V33" s="66">
        <v>0</v>
      </c>
      <c r="W33" s="66">
        <v>0</v>
      </c>
      <c r="X33" s="66">
        <v>187.90959665867612</v>
      </c>
      <c r="Y33" s="66">
        <v>159.19725668836324</v>
      </c>
      <c r="Z33" s="66">
        <v>847.20131126423155</v>
      </c>
      <c r="AA33" s="66">
        <v>4150.2102296511048</v>
      </c>
      <c r="AB33" s="66">
        <v>4917.9353972649769</v>
      </c>
      <c r="AC33" s="66">
        <v>1184.9846453870873</v>
      </c>
    </row>
    <row r="34" spans="1:29" ht="15.75">
      <c r="A34" s="65">
        <v>3</v>
      </c>
      <c r="B34" s="65" t="s">
        <v>29</v>
      </c>
      <c r="C34" s="66">
        <v>5.399701053410233</v>
      </c>
      <c r="D34" s="66">
        <v>6.8718240297135216</v>
      </c>
      <c r="E34" s="66">
        <v>1272.6304589350468</v>
      </c>
      <c r="F34" s="66">
        <v>0</v>
      </c>
      <c r="G34" s="66">
        <v>0</v>
      </c>
      <c r="H34" s="66">
        <v>0</v>
      </c>
      <c r="I34" s="66">
        <v>3.2398206320461389</v>
      </c>
      <c r="J34" s="66">
        <v>2.2906080099045072</v>
      </c>
      <c r="K34" s="66">
        <v>707.01692163058169</v>
      </c>
      <c r="L34" s="66">
        <v>0</v>
      </c>
      <c r="M34" s="66">
        <v>0</v>
      </c>
      <c r="N34" s="66">
        <v>0</v>
      </c>
      <c r="O34" s="66">
        <v>0</v>
      </c>
      <c r="P34" s="66">
        <v>0</v>
      </c>
      <c r="Q34" s="66">
        <v>0</v>
      </c>
      <c r="R34" s="66">
        <v>0</v>
      </c>
      <c r="S34" s="66">
        <v>0</v>
      </c>
      <c r="T34" s="66">
        <v>0</v>
      </c>
      <c r="U34" s="66">
        <v>0</v>
      </c>
      <c r="V34" s="66">
        <v>0</v>
      </c>
      <c r="W34" s="66">
        <v>0</v>
      </c>
      <c r="X34" s="66">
        <v>0</v>
      </c>
      <c r="Y34" s="66">
        <v>0</v>
      </c>
      <c r="Z34" s="66">
        <v>0</v>
      </c>
      <c r="AA34" s="66">
        <v>8.6395216854563728</v>
      </c>
      <c r="AB34" s="66">
        <v>9.1624320396180288</v>
      </c>
      <c r="AC34" s="66">
        <v>1060.5253824458725</v>
      </c>
    </row>
    <row r="35" spans="1:29" ht="15.75">
      <c r="A35" s="65">
        <v>3</v>
      </c>
      <c r="B35" s="65" t="s">
        <v>30</v>
      </c>
      <c r="C35" s="66">
        <v>3110.2278067642942</v>
      </c>
      <c r="D35" s="66">
        <v>3463.3993109756152</v>
      </c>
      <c r="E35" s="66">
        <v>1113.5516515681661</v>
      </c>
      <c r="F35" s="66">
        <v>345.58086741825497</v>
      </c>
      <c r="G35" s="66">
        <v>366.49728158472118</v>
      </c>
      <c r="H35" s="66">
        <v>1060.5253824458725</v>
      </c>
      <c r="I35" s="66">
        <v>28.078445477733208</v>
      </c>
      <c r="J35" s="66">
        <v>29.777904128758596</v>
      </c>
      <c r="K35" s="66">
        <v>1060.5253824458725</v>
      </c>
      <c r="L35" s="66">
        <v>0</v>
      </c>
      <c r="M35" s="66">
        <v>0</v>
      </c>
      <c r="N35" s="66">
        <v>0</v>
      </c>
      <c r="O35" s="66">
        <v>0</v>
      </c>
      <c r="P35" s="66">
        <v>0</v>
      </c>
      <c r="Q35" s="66">
        <v>0</v>
      </c>
      <c r="R35" s="66">
        <v>0</v>
      </c>
      <c r="S35" s="66">
        <v>0</v>
      </c>
      <c r="T35" s="66">
        <v>0</v>
      </c>
      <c r="U35" s="66">
        <v>0</v>
      </c>
      <c r="V35" s="66">
        <v>0</v>
      </c>
      <c r="W35" s="66">
        <v>0</v>
      </c>
      <c r="X35" s="66">
        <v>5.3997010534102339</v>
      </c>
      <c r="Y35" s="66">
        <v>2.8632600123806342</v>
      </c>
      <c r="Z35" s="66">
        <v>530.26269122293627</v>
      </c>
      <c r="AA35" s="66">
        <v>3489.2868207136926</v>
      </c>
      <c r="AB35" s="66">
        <v>3862.5377567014752</v>
      </c>
      <c r="AC35" s="66">
        <v>1106.9705516244835</v>
      </c>
    </row>
    <row r="36" spans="1:29" ht="15.75">
      <c r="A36" s="65">
        <v>3</v>
      </c>
      <c r="B36" s="65" t="s">
        <v>31</v>
      </c>
      <c r="C36" s="66">
        <v>572.36831166148465</v>
      </c>
      <c r="D36" s="66">
        <v>763.91777130315313</v>
      </c>
      <c r="E36" s="66">
        <v>1334.6611888516923</v>
      </c>
      <c r="F36" s="66">
        <v>0</v>
      </c>
      <c r="G36" s="66">
        <v>0</v>
      </c>
      <c r="H36" s="66">
        <v>0</v>
      </c>
      <c r="I36" s="66">
        <v>0</v>
      </c>
      <c r="J36" s="66">
        <v>0</v>
      </c>
      <c r="K36" s="66">
        <v>0</v>
      </c>
      <c r="L36" s="66">
        <v>0</v>
      </c>
      <c r="M36" s="66">
        <v>0</v>
      </c>
      <c r="N36" s="66">
        <v>0</v>
      </c>
      <c r="O36" s="66">
        <v>0</v>
      </c>
      <c r="P36" s="66">
        <v>0</v>
      </c>
      <c r="Q36" s="66">
        <v>0</v>
      </c>
      <c r="R36" s="66">
        <v>0</v>
      </c>
      <c r="S36" s="66">
        <v>0</v>
      </c>
      <c r="T36" s="66">
        <v>0</v>
      </c>
      <c r="U36" s="66">
        <v>0</v>
      </c>
      <c r="V36" s="66">
        <v>0</v>
      </c>
      <c r="W36" s="66">
        <v>0</v>
      </c>
      <c r="X36" s="66">
        <v>0</v>
      </c>
      <c r="Y36" s="66">
        <v>0</v>
      </c>
      <c r="Z36" s="66">
        <v>0</v>
      </c>
      <c r="AA36" s="66">
        <v>572.36831166148465</v>
      </c>
      <c r="AB36" s="66">
        <v>763.91777130315324</v>
      </c>
      <c r="AC36" s="66">
        <v>1334.6611888516925</v>
      </c>
    </row>
    <row r="37" spans="1:29" ht="15.75">
      <c r="A37" s="65">
        <v>3</v>
      </c>
      <c r="B37" s="65" t="s">
        <v>32</v>
      </c>
      <c r="C37" s="66">
        <v>408.21739963781363</v>
      </c>
      <c r="D37" s="66">
        <v>411.16413777785903</v>
      </c>
      <c r="E37" s="66">
        <v>1007.2185510530904</v>
      </c>
      <c r="F37" s="66">
        <v>11.879342317502514</v>
      </c>
      <c r="G37" s="66">
        <v>11.453040049522537</v>
      </c>
      <c r="H37" s="66">
        <v>964.11398404170222</v>
      </c>
      <c r="I37" s="66">
        <v>10.799402106820464</v>
      </c>
      <c r="J37" s="66">
        <v>10.307736044570282</v>
      </c>
      <c r="K37" s="66">
        <v>954.4728442012854</v>
      </c>
      <c r="L37" s="66">
        <v>0</v>
      </c>
      <c r="M37" s="66">
        <v>0</v>
      </c>
      <c r="N37" s="66">
        <v>0</v>
      </c>
      <c r="O37" s="66">
        <v>250.54612887823487</v>
      </c>
      <c r="P37" s="66">
        <v>230.77875699787913</v>
      </c>
      <c r="Q37" s="66">
        <v>921.10286449501427</v>
      </c>
      <c r="R37" s="66">
        <v>16.199103160230703</v>
      </c>
      <c r="S37" s="66">
        <v>24.624036106473454</v>
      </c>
      <c r="T37" s="66">
        <v>1520.0863815057505</v>
      </c>
      <c r="U37" s="66">
        <v>0</v>
      </c>
      <c r="V37" s="66">
        <v>0</v>
      </c>
      <c r="W37" s="66">
        <v>0</v>
      </c>
      <c r="X37" s="66">
        <v>145.79192844207628</v>
      </c>
      <c r="Y37" s="66">
        <v>139.72708860417495</v>
      </c>
      <c r="Z37" s="66">
        <v>958.40071598812187</v>
      </c>
      <c r="AA37" s="66">
        <v>843.43330454267834</v>
      </c>
      <c r="AB37" s="66">
        <v>828.05479558047944</v>
      </c>
      <c r="AC37" s="66">
        <v>981.76677529880385</v>
      </c>
    </row>
    <row r="38" spans="1:29" ht="15.75">
      <c r="A38" s="65">
        <v>3</v>
      </c>
      <c r="B38" s="65" t="s">
        <v>33</v>
      </c>
      <c r="C38" s="66">
        <v>350.98056847166509</v>
      </c>
      <c r="D38" s="66">
        <v>341.30059347577156</v>
      </c>
      <c r="E38" s="66">
        <v>972.4201968272921</v>
      </c>
      <c r="F38" s="66">
        <v>75.595814747743276</v>
      </c>
      <c r="G38" s="66">
        <v>72.154152311991979</v>
      </c>
      <c r="H38" s="66">
        <v>954.47284420128528</v>
      </c>
      <c r="I38" s="66">
        <v>0</v>
      </c>
      <c r="J38" s="66">
        <v>0</v>
      </c>
      <c r="K38" s="66">
        <v>0</v>
      </c>
      <c r="L38" s="66">
        <v>0</v>
      </c>
      <c r="M38" s="66">
        <v>0</v>
      </c>
      <c r="N38" s="66">
        <v>0</v>
      </c>
      <c r="O38" s="66">
        <v>0</v>
      </c>
      <c r="P38" s="66">
        <v>0</v>
      </c>
      <c r="Q38" s="66">
        <v>0</v>
      </c>
      <c r="R38" s="66">
        <v>0</v>
      </c>
      <c r="S38" s="66">
        <v>0</v>
      </c>
      <c r="T38" s="66">
        <v>0</v>
      </c>
      <c r="U38" s="66">
        <v>0</v>
      </c>
      <c r="V38" s="66">
        <v>0</v>
      </c>
      <c r="W38" s="66">
        <v>0</v>
      </c>
      <c r="X38" s="66">
        <v>129.59282528184559</v>
      </c>
      <c r="Y38" s="66">
        <v>159.19725668836324</v>
      </c>
      <c r="Z38" s="66">
        <v>1228.4419013331358</v>
      </c>
      <c r="AA38" s="66">
        <v>556.16920850125405</v>
      </c>
      <c r="AB38" s="66">
        <v>572.65200247612688</v>
      </c>
      <c r="AC38" s="66">
        <v>1029.6362936367696</v>
      </c>
    </row>
    <row r="39" spans="1:29" ht="15.75">
      <c r="A39" s="65">
        <v>3</v>
      </c>
      <c r="B39" s="65" t="s">
        <v>34</v>
      </c>
      <c r="C39" s="66">
        <v>1916.8938739606328</v>
      </c>
      <c r="D39" s="66">
        <v>1951.5980244386401</v>
      </c>
      <c r="E39" s="66">
        <v>1018.1043671480376</v>
      </c>
      <c r="F39" s="66">
        <v>0</v>
      </c>
      <c r="G39" s="66">
        <v>0</v>
      </c>
      <c r="H39" s="66">
        <v>0</v>
      </c>
      <c r="I39" s="66">
        <v>0</v>
      </c>
      <c r="J39" s="66">
        <v>0</v>
      </c>
      <c r="K39" s="66">
        <v>0</v>
      </c>
      <c r="L39" s="66">
        <v>0</v>
      </c>
      <c r="M39" s="66">
        <v>0</v>
      </c>
      <c r="N39" s="66">
        <v>0</v>
      </c>
      <c r="O39" s="66">
        <v>0</v>
      </c>
      <c r="P39" s="66">
        <v>0</v>
      </c>
      <c r="Q39" s="66">
        <v>0</v>
      </c>
      <c r="R39" s="66">
        <v>5.3997010534102339</v>
      </c>
      <c r="S39" s="66">
        <v>5.7265200247612693</v>
      </c>
      <c r="T39" s="66">
        <v>1060.5253824458725</v>
      </c>
      <c r="U39" s="66">
        <v>0</v>
      </c>
      <c r="V39" s="66">
        <v>0</v>
      </c>
      <c r="W39" s="66">
        <v>0</v>
      </c>
      <c r="X39" s="66">
        <v>0</v>
      </c>
      <c r="Y39" s="66">
        <v>0</v>
      </c>
      <c r="Z39" s="66">
        <v>0</v>
      </c>
      <c r="AA39" s="66">
        <v>1922.2935750140427</v>
      </c>
      <c r="AB39" s="66">
        <v>1957.3245444634017</v>
      </c>
      <c r="AC39" s="66">
        <v>1018.2235273033687</v>
      </c>
    </row>
    <row r="40" spans="1:29" ht="15.75">
      <c r="A40" s="65">
        <v>3</v>
      </c>
      <c r="B40" s="65" t="s">
        <v>35</v>
      </c>
      <c r="C40" s="66">
        <v>13121.273559786867</v>
      </c>
      <c r="D40" s="66">
        <v>16282.214386403713</v>
      </c>
      <c r="E40" s="66">
        <v>1240.901983501378</v>
      </c>
      <c r="F40" s="66">
        <v>48.597309480692104</v>
      </c>
      <c r="G40" s="66">
        <v>62.991720272373954</v>
      </c>
      <c r="H40" s="66">
        <v>1296.1976896560666</v>
      </c>
      <c r="I40" s="66">
        <v>0</v>
      </c>
      <c r="J40" s="66">
        <v>0</v>
      </c>
      <c r="K40" s="66">
        <v>0</v>
      </c>
      <c r="L40" s="66">
        <v>0</v>
      </c>
      <c r="M40" s="66">
        <v>0</v>
      </c>
      <c r="N40" s="66">
        <v>0</v>
      </c>
      <c r="O40" s="66">
        <v>269.98505267051166</v>
      </c>
      <c r="P40" s="66">
        <v>263.41992113901836</v>
      </c>
      <c r="Q40" s="66">
        <v>975.68335185020283</v>
      </c>
      <c r="R40" s="66">
        <v>5.3997010534102339</v>
      </c>
      <c r="S40" s="66">
        <v>6.8718240297135225</v>
      </c>
      <c r="T40" s="66">
        <v>1272.6304589350468</v>
      </c>
      <c r="U40" s="66">
        <v>107.99402106820467</v>
      </c>
      <c r="V40" s="66">
        <v>91.624320396180295</v>
      </c>
      <c r="W40" s="66">
        <v>848.42030595669792</v>
      </c>
      <c r="X40" s="66">
        <v>161.991031602307</v>
      </c>
      <c r="Y40" s="66">
        <v>120.25692051998664</v>
      </c>
      <c r="Z40" s="66">
        <v>742.36776771211078</v>
      </c>
      <c r="AA40" s="66">
        <v>13715.240675661991</v>
      </c>
      <c r="AB40" s="66">
        <v>16827.379092760988</v>
      </c>
      <c r="AC40" s="66">
        <v>1226.9109591799984</v>
      </c>
    </row>
    <row r="41" spans="1:29" s="45" customFormat="1" ht="15.75">
      <c r="A41" s="64"/>
      <c r="B41" s="64" t="s">
        <v>111</v>
      </c>
      <c r="C41" s="67">
        <v>28793.365897204727</v>
      </c>
      <c r="D41" s="67">
        <v>32689.43870494797</v>
      </c>
      <c r="E41" s="67">
        <v>1135.3114749297674</v>
      </c>
      <c r="F41" s="67">
        <v>1585.3522292812447</v>
      </c>
      <c r="G41" s="67">
        <v>1700.6161047934036</v>
      </c>
      <c r="H41" s="67">
        <v>1072.7055309118382</v>
      </c>
      <c r="I41" s="67">
        <v>796.99587548335023</v>
      </c>
      <c r="J41" s="67">
        <v>911.34130282060732</v>
      </c>
      <c r="K41" s="67">
        <v>1143.470538373753</v>
      </c>
      <c r="L41" s="67">
        <v>213.82816171504521</v>
      </c>
      <c r="M41" s="67">
        <v>311.74029710795395</v>
      </c>
      <c r="N41" s="67">
        <v>1457.9010295350611</v>
      </c>
      <c r="O41" s="67">
        <v>638.24466451308956</v>
      </c>
      <c r="P41" s="67">
        <v>590.36985543273829</v>
      </c>
      <c r="Q41" s="67">
        <v>924.98987967745177</v>
      </c>
      <c r="R41" s="67">
        <v>303.46319920165513</v>
      </c>
      <c r="S41" s="67">
        <v>467.85668602299569</v>
      </c>
      <c r="T41" s="67">
        <v>1541.7246218118823</v>
      </c>
      <c r="U41" s="67">
        <v>151.19162949548652</v>
      </c>
      <c r="V41" s="67">
        <v>131.93902137049963</v>
      </c>
      <c r="W41" s="67">
        <v>872.66088612688941</v>
      </c>
      <c r="X41" s="67">
        <v>730.03958242106353</v>
      </c>
      <c r="Y41" s="67">
        <v>670.41515233885116</v>
      </c>
      <c r="Z41" s="67">
        <v>918.327127024432</v>
      </c>
      <c r="AA41" s="67">
        <v>33212.481239315661</v>
      </c>
      <c r="AB41" s="67">
        <v>37473.717124835021</v>
      </c>
      <c r="AC41" s="67">
        <v>1128.3022444127141</v>
      </c>
    </row>
    <row r="42" spans="1:29" ht="15.75">
      <c r="A42" s="65" t="s">
        <v>79</v>
      </c>
      <c r="B42" s="65" t="s">
        <v>36</v>
      </c>
      <c r="C42" s="66">
        <v>2.9698355793756286</v>
      </c>
      <c r="D42" s="66">
        <v>2.2906080099045076</v>
      </c>
      <c r="E42" s="66">
        <v>771.29118723336171</v>
      </c>
      <c r="F42" s="66">
        <v>0</v>
      </c>
      <c r="G42" s="66">
        <v>0</v>
      </c>
      <c r="H42" s="66">
        <v>0</v>
      </c>
      <c r="I42" s="66">
        <v>0</v>
      </c>
      <c r="J42" s="66">
        <v>0</v>
      </c>
      <c r="K42" s="66">
        <v>0</v>
      </c>
      <c r="L42" s="66">
        <v>0</v>
      </c>
      <c r="M42" s="66">
        <v>0</v>
      </c>
      <c r="N42" s="66">
        <v>0</v>
      </c>
      <c r="O42" s="66">
        <v>0</v>
      </c>
      <c r="P42" s="66">
        <v>0</v>
      </c>
      <c r="Q42" s="66">
        <v>0</v>
      </c>
      <c r="R42" s="66">
        <v>0</v>
      </c>
      <c r="S42" s="66">
        <v>0</v>
      </c>
      <c r="T42" s="66">
        <v>0</v>
      </c>
      <c r="U42" s="66">
        <v>0</v>
      </c>
      <c r="V42" s="66">
        <v>0</v>
      </c>
      <c r="W42" s="66">
        <v>0</v>
      </c>
      <c r="X42" s="66">
        <v>0</v>
      </c>
      <c r="Y42" s="66">
        <v>0</v>
      </c>
      <c r="Z42" s="66">
        <v>0</v>
      </c>
      <c r="AA42" s="66">
        <v>2.9698355793756281</v>
      </c>
      <c r="AB42" s="66">
        <v>2.2906080099045072</v>
      </c>
      <c r="AC42" s="66">
        <v>771.29118723336182</v>
      </c>
    </row>
    <row r="43" spans="1:29" ht="15.75">
      <c r="A43" s="65" t="s">
        <v>79</v>
      </c>
      <c r="B43" s="65" t="s">
        <v>37</v>
      </c>
      <c r="C43" s="66">
        <v>12.959282528184559</v>
      </c>
      <c r="D43" s="66">
        <v>10.307736044570282</v>
      </c>
      <c r="E43" s="66">
        <v>795.39403683440423</v>
      </c>
      <c r="F43" s="66">
        <v>0</v>
      </c>
      <c r="G43" s="66">
        <v>0</v>
      </c>
      <c r="H43" s="66">
        <v>0</v>
      </c>
      <c r="I43" s="66">
        <v>0</v>
      </c>
      <c r="J43" s="66">
        <v>0</v>
      </c>
      <c r="K43" s="66">
        <v>0</v>
      </c>
      <c r="L43" s="66">
        <v>0</v>
      </c>
      <c r="M43" s="66">
        <v>0</v>
      </c>
      <c r="N43" s="66">
        <v>0</v>
      </c>
      <c r="O43" s="66">
        <v>0</v>
      </c>
      <c r="P43" s="66">
        <v>0</v>
      </c>
      <c r="Q43" s="66">
        <v>0</v>
      </c>
      <c r="R43" s="66">
        <v>0</v>
      </c>
      <c r="S43" s="66">
        <v>0</v>
      </c>
      <c r="T43" s="66">
        <v>0</v>
      </c>
      <c r="U43" s="66">
        <v>0</v>
      </c>
      <c r="V43" s="66">
        <v>0</v>
      </c>
      <c r="W43" s="66">
        <v>0</v>
      </c>
      <c r="X43" s="66">
        <v>0</v>
      </c>
      <c r="Y43" s="66">
        <v>0</v>
      </c>
      <c r="Z43" s="66">
        <v>0</v>
      </c>
      <c r="AA43" s="66">
        <v>12.959282528184559</v>
      </c>
      <c r="AB43" s="66">
        <v>10.307736044570284</v>
      </c>
      <c r="AC43" s="66">
        <v>795.39403683440446</v>
      </c>
    </row>
    <row r="44" spans="1:29" ht="15.75">
      <c r="A44" s="65" t="s">
        <v>79</v>
      </c>
      <c r="B44" s="65" t="s">
        <v>38</v>
      </c>
      <c r="C44" s="66">
        <v>536.73028470897714</v>
      </c>
      <c r="D44" s="66">
        <v>424.90778583728616</v>
      </c>
      <c r="E44" s="66">
        <v>791.6597925300174</v>
      </c>
      <c r="F44" s="66">
        <v>18.358983581594796</v>
      </c>
      <c r="G44" s="66">
        <v>19.470168084188312</v>
      </c>
      <c r="H44" s="66">
        <v>1060.5253824458725</v>
      </c>
      <c r="I44" s="66">
        <v>0</v>
      </c>
      <c r="J44" s="66">
        <v>0</v>
      </c>
      <c r="K44" s="66">
        <v>0</v>
      </c>
      <c r="L44" s="66">
        <v>0</v>
      </c>
      <c r="M44" s="66">
        <v>0</v>
      </c>
      <c r="N44" s="66">
        <v>0</v>
      </c>
      <c r="O44" s="66">
        <v>55.076950744784384</v>
      </c>
      <c r="P44" s="66">
        <v>58.410504252564941</v>
      </c>
      <c r="Q44" s="66">
        <v>1060.5253824458728</v>
      </c>
      <c r="R44" s="66">
        <v>165.23085223435316</v>
      </c>
      <c r="S44" s="66">
        <v>231.35140900035526</v>
      </c>
      <c r="T44" s="66">
        <v>1400.1707663664461</v>
      </c>
      <c r="U44" s="66">
        <v>0</v>
      </c>
      <c r="V44" s="66">
        <v>0</v>
      </c>
      <c r="W44" s="66">
        <v>0</v>
      </c>
      <c r="X44" s="66">
        <v>5.9396711587512563</v>
      </c>
      <c r="Y44" s="66">
        <v>5.497459223770818</v>
      </c>
      <c r="Z44" s="66">
        <v>925.54942468003424</v>
      </c>
      <c r="AA44" s="66">
        <v>781.33674242846075</v>
      </c>
      <c r="AB44" s="66">
        <v>739.63732639816533</v>
      </c>
      <c r="AC44" s="66">
        <v>946.63067309404892</v>
      </c>
    </row>
    <row r="45" spans="1:29" ht="15.75">
      <c r="A45" s="65" t="s">
        <v>79</v>
      </c>
      <c r="B45" s="65" t="s">
        <v>39</v>
      </c>
      <c r="C45" s="66">
        <v>847.75306538540656</v>
      </c>
      <c r="D45" s="66">
        <v>744.4476032189649</v>
      </c>
      <c r="E45" s="66">
        <v>878.14203642014911</v>
      </c>
      <c r="F45" s="66">
        <v>10.799402106820468</v>
      </c>
      <c r="G45" s="66">
        <v>11.453040049522537</v>
      </c>
      <c r="H45" s="66">
        <v>1060.5253824458725</v>
      </c>
      <c r="I45" s="66">
        <v>26.998505267051161</v>
      </c>
      <c r="J45" s="66">
        <v>28.632600123806341</v>
      </c>
      <c r="K45" s="66">
        <v>1060.5253824458725</v>
      </c>
      <c r="L45" s="66">
        <v>0</v>
      </c>
      <c r="M45" s="66">
        <v>0</v>
      </c>
      <c r="N45" s="66">
        <v>0</v>
      </c>
      <c r="O45" s="66">
        <v>10.799402106820466</v>
      </c>
      <c r="P45" s="66">
        <v>11.453040049522537</v>
      </c>
      <c r="Q45" s="66">
        <v>1060.5253824458728</v>
      </c>
      <c r="R45" s="66">
        <v>37.797907373871638</v>
      </c>
      <c r="S45" s="66">
        <v>51.538680222851426</v>
      </c>
      <c r="T45" s="66">
        <v>1363.5326345732649</v>
      </c>
      <c r="U45" s="66">
        <v>0</v>
      </c>
      <c r="V45" s="66">
        <v>0</v>
      </c>
      <c r="W45" s="66">
        <v>0</v>
      </c>
      <c r="X45" s="66">
        <v>4.8597309480692097</v>
      </c>
      <c r="Y45" s="66">
        <v>4.5812160198090144</v>
      </c>
      <c r="Z45" s="66">
        <v>942.68922884077563</v>
      </c>
      <c r="AA45" s="66">
        <v>939.00801318803963</v>
      </c>
      <c r="AB45" s="66">
        <v>852.10617968447684</v>
      </c>
      <c r="AC45" s="66">
        <v>907.45357623890652</v>
      </c>
    </row>
    <row r="46" spans="1:29" ht="15.75">
      <c r="A46" s="65" t="s">
        <v>79</v>
      </c>
      <c r="B46" s="65" t="s">
        <v>40</v>
      </c>
      <c r="C46" s="66">
        <v>505.41201859919778</v>
      </c>
      <c r="D46" s="66">
        <v>332.13816143615355</v>
      </c>
      <c r="E46" s="66">
        <v>657.16316433611746</v>
      </c>
      <c r="F46" s="66">
        <v>32.398206320461405</v>
      </c>
      <c r="G46" s="66">
        <v>23.364201701025973</v>
      </c>
      <c r="H46" s="66">
        <v>721.15726006319323</v>
      </c>
      <c r="I46" s="66">
        <v>0</v>
      </c>
      <c r="J46" s="66">
        <v>0</v>
      </c>
      <c r="K46" s="66">
        <v>0</v>
      </c>
      <c r="L46" s="66">
        <v>0</v>
      </c>
      <c r="M46" s="66">
        <v>0</v>
      </c>
      <c r="N46" s="66">
        <v>0</v>
      </c>
      <c r="O46" s="66">
        <v>48.597309480692097</v>
      </c>
      <c r="P46" s="66">
        <v>48.102768207994657</v>
      </c>
      <c r="Q46" s="66">
        <v>989.82369028281448</v>
      </c>
      <c r="R46" s="66">
        <v>4.3197608427281864</v>
      </c>
      <c r="S46" s="66">
        <v>6.8718240297135225</v>
      </c>
      <c r="T46" s="66">
        <v>1590.7880736688087</v>
      </c>
      <c r="U46" s="66">
        <v>0</v>
      </c>
      <c r="V46" s="66">
        <v>0</v>
      </c>
      <c r="W46" s="66">
        <v>0</v>
      </c>
      <c r="X46" s="66">
        <v>58.316771376830516</v>
      </c>
      <c r="Y46" s="66">
        <v>42.376248183233386</v>
      </c>
      <c r="Z46" s="66">
        <v>726.65628056476453</v>
      </c>
      <c r="AA46" s="66">
        <v>649.04406661990993</v>
      </c>
      <c r="AB46" s="66">
        <v>452.85320355812109</v>
      </c>
      <c r="AC46" s="66">
        <v>697.72335477387355</v>
      </c>
    </row>
    <row r="47" spans="1:29" ht="15.75">
      <c r="A47" s="65" t="s">
        <v>79</v>
      </c>
      <c r="B47" s="65" t="s">
        <v>41</v>
      </c>
      <c r="C47" s="66">
        <v>496.77249691374146</v>
      </c>
      <c r="D47" s="66">
        <v>393.98457770357527</v>
      </c>
      <c r="E47" s="66">
        <v>793.08854687256542</v>
      </c>
      <c r="F47" s="66">
        <v>48.597309480692104</v>
      </c>
      <c r="G47" s="66">
        <v>32.068512138663102</v>
      </c>
      <c r="H47" s="66">
        <v>659.88246018854295</v>
      </c>
      <c r="I47" s="66">
        <v>0</v>
      </c>
      <c r="J47" s="66">
        <v>0</v>
      </c>
      <c r="K47" s="66">
        <v>0</v>
      </c>
      <c r="L47" s="66">
        <v>0</v>
      </c>
      <c r="M47" s="66">
        <v>0</v>
      </c>
      <c r="N47" s="66">
        <v>0</v>
      </c>
      <c r="O47" s="66">
        <v>39.957787795235724</v>
      </c>
      <c r="P47" s="66">
        <v>22.906080099045074</v>
      </c>
      <c r="Q47" s="66">
        <v>573.25696348425549</v>
      </c>
      <c r="R47" s="66">
        <v>43.197608427281871</v>
      </c>
      <c r="S47" s="66">
        <v>76.735368331801013</v>
      </c>
      <c r="T47" s="66">
        <v>1776.3800155968363</v>
      </c>
      <c r="U47" s="66">
        <v>0</v>
      </c>
      <c r="V47" s="66">
        <v>0</v>
      </c>
      <c r="W47" s="66">
        <v>0</v>
      </c>
      <c r="X47" s="66">
        <v>0.5399701053410233</v>
      </c>
      <c r="Y47" s="66">
        <v>0.34359120148567612</v>
      </c>
      <c r="Z47" s="66">
        <v>636.31522946752352</v>
      </c>
      <c r="AA47" s="66">
        <v>629.06517272229212</v>
      </c>
      <c r="AB47" s="66">
        <v>526.03812947457004</v>
      </c>
      <c r="AC47" s="66">
        <v>836.22198825302871</v>
      </c>
    </row>
    <row r="48" spans="1:29" ht="15.75">
      <c r="A48" s="65" t="s">
        <v>79</v>
      </c>
      <c r="B48" s="65" t="s">
        <v>42</v>
      </c>
      <c r="C48" s="66">
        <v>345.58086741825491</v>
      </c>
      <c r="D48" s="66">
        <v>324.12103340148781</v>
      </c>
      <c r="E48" s="66">
        <v>937.90213510056844</v>
      </c>
      <c r="F48" s="66">
        <v>10.799402106820468</v>
      </c>
      <c r="G48" s="66">
        <v>10.307736044570284</v>
      </c>
      <c r="H48" s="66">
        <v>954.47284420128528</v>
      </c>
      <c r="I48" s="66">
        <v>0</v>
      </c>
      <c r="J48" s="66">
        <v>0</v>
      </c>
      <c r="K48" s="66">
        <v>0</v>
      </c>
      <c r="L48" s="66">
        <v>0</v>
      </c>
      <c r="M48" s="66">
        <v>0</v>
      </c>
      <c r="N48" s="66">
        <v>0</v>
      </c>
      <c r="O48" s="66">
        <v>8.6395216854563728</v>
      </c>
      <c r="P48" s="66">
        <v>3.4359120148567612</v>
      </c>
      <c r="Q48" s="66">
        <v>397.69701841720223</v>
      </c>
      <c r="R48" s="66">
        <v>10.799402106820468</v>
      </c>
      <c r="S48" s="66">
        <v>13.743648059427045</v>
      </c>
      <c r="T48" s="66">
        <v>1272.6304589350468</v>
      </c>
      <c r="U48" s="66">
        <v>0</v>
      </c>
      <c r="V48" s="66">
        <v>0</v>
      </c>
      <c r="W48" s="66">
        <v>0</v>
      </c>
      <c r="X48" s="66">
        <v>9.7194618961384194</v>
      </c>
      <c r="Y48" s="66">
        <v>3.4359120148567612</v>
      </c>
      <c r="Z48" s="66">
        <v>353.50846081529085</v>
      </c>
      <c r="AA48" s="66">
        <v>385.53865521349064</v>
      </c>
      <c r="AB48" s="66">
        <v>355.04424153519864</v>
      </c>
      <c r="AC48" s="66">
        <v>920.90439372050571</v>
      </c>
    </row>
    <row r="49" spans="1:29" ht="15.75">
      <c r="A49" s="65" t="s">
        <v>79</v>
      </c>
      <c r="B49" s="65" t="s">
        <v>43</v>
      </c>
      <c r="C49" s="66">
        <v>836.95366327858608</v>
      </c>
      <c r="D49" s="66">
        <v>761.6271632932486</v>
      </c>
      <c r="E49" s="66">
        <v>909.99919913097438</v>
      </c>
      <c r="F49" s="66">
        <v>21.598804213640936</v>
      </c>
      <c r="G49" s="66">
        <v>14.888952064379298</v>
      </c>
      <c r="H49" s="66">
        <v>689.34149858981709</v>
      </c>
      <c r="I49" s="66">
        <v>0</v>
      </c>
      <c r="J49" s="66">
        <v>0</v>
      </c>
      <c r="K49" s="66">
        <v>0</v>
      </c>
      <c r="L49" s="66">
        <v>0</v>
      </c>
      <c r="M49" s="66">
        <v>0</v>
      </c>
      <c r="N49" s="66">
        <v>0</v>
      </c>
      <c r="O49" s="66">
        <v>20.518864002958885</v>
      </c>
      <c r="P49" s="66">
        <v>22.906080099045074</v>
      </c>
      <c r="Q49" s="66">
        <v>1116.3425078377604</v>
      </c>
      <c r="R49" s="66">
        <v>3.2398206320461402</v>
      </c>
      <c r="S49" s="66">
        <v>3.4359120148567612</v>
      </c>
      <c r="T49" s="66">
        <v>1060.5253824458725</v>
      </c>
      <c r="U49" s="66">
        <v>0</v>
      </c>
      <c r="V49" s="66">
        <v>0</v>
      </c>
      <c r="W49" s="66">
        <v>0</v>
      </c>
      <c r="X49" s="66">
        <v>0</v>
      </c>
      <c r="Y49" s="66">
        <v>0</v>
      </c>
      <c r="Z49" s="66">
        <v>0</v>
      </c>
      <c r="AA49" s="66">
        <v>882.31115212723194</v>
      </c>
      <c r="AB49" s="66">
        <v>802.85810747152982</v>
      </c>
      <c r="AC49" s="66">
        <v>909.94895115612803</v>
      </c>
    </row>
    <row r="50" spans="1:29" ht="15.75">
      <c r="A50" s="65" t="s">
        <v>79</v>
      </c>
      <c r="B50" s="65" t="s">
        <v>44</v>
      </c>
      <c r="C50" s="66">
        <v>3235.8572514729362</v>
      </c>
      <c r="D50" s="66">
        <v>3088.5298571146927</v>
      </c>
      <c r="E50" s="66">
        <v>954.47036661114089</v>
      </c>
      <c r="F50" s="66">
        <v>264.58535161710148</v>
      </c>
      <c r="G50" s="66">
        <v>257.69340111425709</v>
      </c>
      <c r="H50" s="66">
        <v>973.95188183804623</v>
      </c>
      <c r="I50" s="66">
        <v>557.07635827822685</v>
      </c>
      <c r="J50" s="66">
        <v>472.63260372364653</v>
      </c>
      <c r="K50" s="66">
        <v>848.41619411821148</v>
      </c>
      <c r="L50" s="66">
        <v>86.546408484059214</v>
      </c>
      <c r="M50" s="66">
        <v>119.3177712359258</v>
      </c>
      <c r="N50" s="66">
        <v>1378.6565303620043</v>
      </c>
      <c r="O50" s="66">
        <v>37.797907373871631</v>
      </c>
      <c r="P50" s="66">
        <v>38.940336168376632</v>
      </c>
      <c r="Q50" s="66">
        <v>1030.2246572331335</v>
      </c>
      <c r="R50" s="66">
        <v>37.797907373871638</v>
      </c>
      <c r="S50" s="66">
        <v>51.538680222851426</v>
      </c>
      <c r="T50" s="66">
        <v>1363.5326345732649</v>
      </c>
      <c r="U50" s="66">
        <v>0</v>
      </c>
      <c r="V50" s="66">
        <v>0</v>
      </c>
      <c r="W50" s="66">
        <v>0</v>
      </c>
      <c r="X50" s="66">
        <v>22.678744424322979</v>
      </c>
      <c r="Y50" s="66">
        <v>20.615472089140567</v>
      </c>
      <c r="Z50" s="66">
        <v>909.02175638217648</v>
      </c>
      <c r="AA50" s="66">
        <v>4242.3399290243906</v>
      </c>
      <c r="AB50" s="66">
        <v>4049.2681216688911</v>
      </c>
      <c r="AC50" s="66">
        <v>954.48931236401404</v>
      </c>
    </row>
    <row r="51" spans="1:29" ht="15.75">
      <c r="A51" s="65" t="s">
        <v>79</v>
      </c>
      <c r="B51" s="65" t="s">
        <v>45</v>
      </c>
      <c r="C51" s="66">
        <v>952.50726582156517</v>
      </c>
      <c r="D51" s="66">
        <v>888.75590784294877</v>
      </c>
      <c r="E51" s="66">
        <v>933.06995099546145</v>
      </c>
      <c r="F51" s="66">
        <v>0</v>
      </c>
      <c r="G51" s="66">
        <v>0</v>
      </c>
      <c r="H51" s="66">
        <v>0</v>
      </c>
      <c r="I51" s="66">
        <v>0</v>
      </c>
      <c r="J51" s="66">
        <v>0</v>
      </c>
      <c r="K51" s="66">
        <v>0</v>
      </c>
      <c r="L51" s="66">
        <v>0</v>
      </c>
      <c r="M51" s="66">
        <v>0</v>
      </c>
      <c r="N51" s="66">
        <v>0</v>
      </c>
      <c r="O51" s="66">
        <v>0</v>
      </c>
      <c r="P51" s="66">
        <v>0</v>
      </c>
      <c r="Q51" s="66">
        <v>0</v>
      </c>
      <c r="R51" s="66">
        <v>0</v>
      </c>
      <c r="S51" s="66">
        <v>0</v>
      </c>
      <c r="T51" s="66">
        <v>0</v>
      </c>
      <c r="U51" s="66">
        <v>0</v>
      </c>
      <c r="V51" s="66">
        <v>0</v>
      </c>
      <c r="W51" s="66">
        <v>0</v>
      </c>
      <c r="X51" s="66">
        <v>0</v>
      </c>
      <c r="Y51" s="66">
        <v>0</v>
      </c>
      <c r="Z51" s="66">
        <v>0</v>
      </c>
      <c r="AA51" s="66">
        <v>952.50726582156506</v>
      </c>
      <c r="AB51" s="66">
        <v>888.75590784294889</v>
      </c>
      <c r="AC51" s="66">
        <v>933.06995099546157</v>
      </c>
    </row>
    <row r="52" spans="1:29" ht="15.75">
      <c r="A52" s="65" t="s">
        <v>79</v>
      </c>
      <c r="B52" s="65" t="s">
        <v>155</v>
      </c>
      <c r="C52" s="66">
        <v>1730.0642175126388</v>
      </c>
      <c r="D52" s="66">
        <v>2011.9555454996241</v>
      </c>
      <c r="E52" s="66">
        <v>1162.9369159442349</v>
      </c>
      <c r="F52" s="66">
        <v>1457.9192844207632</v>
      </c>
      <c r="G52" s="66">
        <v>1700.7764473540965</v>
      </c>
      <c r="H52" s="66">
        <v>1166.5779206904597</v>
      </c>
      <c r="I52" s="66">
        <v>35.098056847166511</v>
      </c>
      <c r="J52" s="66">
        <v>31.495860136186973</v>
      </c>
      <c r="K52" s="66">
        <v>897.36763130035376</v>
      </c>
      <c r="L52" s="66">
        <v>2.1598804213640932</v>
      </c>
      <c r="M52" s="66">
        <v>2.2906080099045076</v>
      </c>
      <c r="N52" s="66">
        <v>1060.5253824458728</v>
      </c>
      <c r="O52" s="66">
        <v>53.997010534102337</v>
      </c>
      <c r="P52" s="66">
        <v>60.128460259993325</v>
      </c>
      <c r="Q52" s="66">
        <v>1113.5516515681663</v>
      </c>
      <c r="R52" s="66">
        <v>59.39671158751257</v>
      </c>
      <c r="S52" s="66">
        <v>83.034540359038402</v>
      </c>
      <c r="T52" s="66">
        <v>1397.9652768604681</v>
      </c>
      <c r="U52" s="66">
        <v>593.96711587512573</v>
      </c>
      <c r="V52" s="66">
        <v>595.55808257517185</v>
      </c>
      <c r="W52" s="66">
        <v>1002.6785434033702</v>
      </c>
      <c r="X52" s="66">
        <v>35.098056847166518</v>
      </c>
      <c r="Y52" s="66">
        <v>290.33456525539634</v>
      </c>
      <c r="Z52" s="66">
        <v>827.2097983077806</v>
      </c>
      <c r="AA52" s="66">
        <v>3967.7003340458386</v>
      </c>
      <c r="AB52" s="66">
        <v>4775.5741094494115</v>
      </c>
      <c r="AC52" s="66">
        <v>1203.6125985804451</v>
      </c>
    </row>
    <row r="53" spans="1:29" s="45" customFormat="1" ht="15.75">
      <c r="A53" s="64"/>
      <c r="B53" s="64" t="s">
        <v>101</v>
      </c>
      <c r="C53" s="67">
        <v>9503.5602492188646</v>
      </c>
      <c r="D53" s="67">
        <v>8983.0659794024577</v>
      </c>
      <c r="E53" s="67">
        <v>945.23165464656358</v>
      </c>
      <c r="F53" s="67">
        <v>1865.0567438478949</v>
      </c>
      <c r="G53" s="67">
        <v>2070.0224585507035</v>
      </c>
      <c r="H53" s="67">
        <v>1109.8978437942503</v>
      </c>
      <c r="I53" s="67">
        <v>619.17292039244455</v>
      </c>
      <c r="J53" s="67">
        <v>532.76106398363993</v>
      </c>
      <c r="K53" s="67">
        <v>860.4398649184543</v>
      </c>
      <c r="L53" s="67">
        <v>88.706288905423307</v>
      </c>
      <c r="M53" s="67">
        <v>121.60837924583032</v>
      </c>
      <c r="N53" s="67">
        <v>1370.9104590711318</v>
      </c>
      <c r="O53" s="67">
        <v>275.3847537239219</v>
      </c>
      <c r="P53" s="67">
        <v>266.28318115139899</v>
      </c>
      <c r="Q53" s="67">
        <v>966.94961340653094</v>
      </c>
      <c r="R53" s="67">
        <v>361.77997057848563</v>
      </c>
      <c r="S53" s="67">
        <v>518.25006224089486</v>
      </c>
      <c r="T53" s="67">
        <v>1432.5007031544994</v>
      </c>
      <c r="U53" s="67">
        <v>593.96711587512573</v>
      </c>
      <c r="V53" s="67">
        <v>595.55808257517185</v>
      </c>
      <c r="W53" s="67">
        <v>1002.6785434033702</v>
      </c>
      <c r="X53" s="67">
        <v>137.15240675661994</v>
      </c>
      <c r="Y53" s="67">
        <v>367.18446398769254</v>
      </c>
      <c r="Z53" s="67">
        <v>2677.2002961586363</v>
      </c>
      <c r="AA53" s="67">
        <v>13444.78044929878</v>
      </c>
      <c r="AB53" s="67">
        <v>13454.73367113779</v>
      </c>
      <c r="AC53" s="67">
        <v>1000.7403037838026</v>
      </c>
    </row>
    <row r="54" spans="1:29" ht="15.75">
      <c r="A54" s="65">
        <v>5</v>
      </c>
      <c r="B54" s="65" t="s">
        <v>47</v>
      </c>
      <c r="C54" s="66">
        <v>1227.8920195454868</v>
      </c>
      <c r="D54" s="66">
        <v>1196.8426851751051</v>
      </c>
      <c r="E54" s="66">
        <v>974.71330224796532</v>
      </c>
      <c r="F54" s="66">
        <v>93.954798329338075</v>
      </c>
      <c r="G54" s="66">
        <v>85.897800371419024</v>
      </c>
      <c r="H54" s="66">
        <v>914.24601934989005</v>
      </c>
      <c r="I54" s="66">
        <v>0</v>
      </c>
      <c r="J54" s="66">
        <v>0</v>
      </c>
      <c r="K54" s="66">
        <v>0</v>
      </c>
      <c r="L54" s="66">
        <v>0</v>
      </c>
      <c r="M54" s="66">
        <v>0</v>
      </c>
      <c r="N54" s="66">
        <v>0</v>
      </c>
      <c r="O54" s="66">
        <v>6.4796412640922805</v>
      </c>
      <c r="P54" s="66">
        <v>5.1538680222851418</v>
      </c>
      <c r="Q54" s="66">
        <v>795.39403683440446</v>
      </c>
      <c r="R54" s="66">
        <v>26.998505267051168</v>
      </c>
      <c r="S54" s="66">
        <v>40.085640173328883</v>
      </c>
      <c r="T54" s="66">
        <v>1484.7355354242216</v>
      </c>
      <c r="U54" s="66">
        <v>0</v>
      </c>
      <c r="V54" s="66">
        <v>0</v>
      </c>
      <c r="W54" s="66">
        <v>0</v>
      </c>
      <c r="X54" s="66">
        <v>0</v>
      </c>
      <c r="Y54" s="66">
        <v>0</v>
      </c>
      <c r="Z54" s="66">
        <v>0</v>
      </c>
      <c r="AA54" s="66">
        <v>1355.3249644059683</v>
      </c>
      <c r="AB54" s="66">
        <v>1327.979993742138</v>
      </c>
      <c r="AC54" s="66">
        <v>979.82404856254129</v>
      </c>
    </row>
    <row r="55" spans="1:29" ht="15.75">
      <c r="A55" s="65">
        <v>5</v>
      </c>
      <c r="B55" s="65" t="s">
        <v>48</v>
      </c>
      <c r="C55" s="66">
        <v>435.21590490486483</v>
      </c>
      <c r="D55" s="66">
        <v>442.65999791404602</v>
      </c>
      <c r="E55" s="66">
        <v>1017.1043680281134</v>
      </c>
      <c r="F55" s="66">
        <v>151.19162949548655</v>
      </c>
      <c r="G55" s="66">
        <v>148.88952064379299</v>
      </c>
      <c r="H55" s="66">
        <v>984.77356941402445</v>
      </c>
      <c r="I55" s="66">
        <v>0</v>
      </c>
      <c r="J55" s="66">
        <v>0</v>
      </c>
      <c r="K55" s="66">
        <v>0</v>
      </c>
      <c r="L55" s="66">
        <v>0</v>
      </c>
      <c r="M55" s="66">
        <v>0</v>
      </c>
      <c r="N55" s="66">
        <v>0</v>
      </c>
      <c r="O55" s="66">
        <v>5.399701053410233</v>
      </c>
      <c r="P55" s="66">
        <v>5.1538680222851418</v>
      </c>
      <c r="Q55" s="66">
        <v>954.47284420128528</v>
      </c>
      <c r="R55" s="66">
        <v>0</v>
      </c>
      <c r="S55" s="66">
        <v>0</v>
      </c>
      <c r="T55" s="66">
        <v>0</v>
      </c>
      <c r="U55" s="66">
        <v>0</v>
      </c>
      <c r="V55" s="66">
        <v>0</v>
      </c>
      <c r="W55" s="66">
        <v>0</v>
      </c>
      <c r="X55" s="66">
        <v>7.5595814747743262</v>
      </c>
      <c r="Y55" s="66">
        <v>6.8718240297135225</v>
      </c>
      <c r="Z55" s="66">
        <v>909.02175638217648</v>
      </c>
      <c r="AA55" s="66">
        <v>599.36681692853585</v>
      </c>
      <c r="AB55" s="66">
        <v>603.57521060983777</v>
      </c>
      <c r="AC55" s="66">
        <v>1007.021399187342</v>
      </c>
    </row>
    <row r="56" spans="1:29" ht="15.75">
      <c r="A56" s="65">
        <v>5</v>
      </c>
      <c r="B56" s="65" t="s">
        <v>49</v>
      </c>
      <c r="C56" s="66">
        <v>1187.9342317502512</v>
      </c>
      <c r="D56" s="66">
        <v>1184.2443411206302</v>
      </c>
      <c r="E56" s="66">
        <v>996.89385949912003</v>
      </c>
      <c r="F56" s="66">
        <v>323.98206320461401</v>
      </c>
      <c r="G56" s="66">
        <v>312.66799335196526</v>
      </c>
      <c r="H56" s="66">
        <v>965.078098025744</v>
      </c>
      <c r="I56" s="66">
        <v>0</v>
      </c>
      <c r="J56" s="66">
        <v>0</v>
      </c>
      <c r="K56" s="66">
        <v>0</v>
      </c>
      <c r="L56" s="66">
        <v>0</v>
      </c>
      <c r="M56" s="66">
        <v>0</v>
      </c>
      <c r="N56" s="66">
        <v>0</v>
      </c>
      <c r="O56" s="66">
        <v>0</v>
      </c>
      <c r="P56" s="66">
        <v>0</v>
      </c>
      <c r="Q56" s="66">
        <v>0</v>
      </c>
      <c r="R56" s="66">
        <v>0</v>
      </c>
      <c r="S56" s="66">
        <v>0</v>
      </c>
      <c r="T56" s="66">
        <v>0</v>
      </c>
      <c r="U56" s="66">
        <v>0</v>
      </c>
      <c r="V56" s="66">
        <v>0</v>
      </c>
      <c r="W56" s="66">
        <v>0</v>
      </c>
      <c r="X56" s="66">
        <v>0</v>
      </c>
      <c r="Y56" s="66">
        <v>0</v>
      </c>
      <c r="Z56" s="66">
        <v>0</v>
      </c>
      <c r="AA56" s="66">
        <v>1511.9162949548652</v>
      </c>
      <c r="AB56" s="66">
        <v>1496.9123344725956</v>
      </c>
      <c r="AC56" s="66">
        <v>990.07619632625381</v>
      </c>
    </row>
    <row r="57" spans="1:29" ht="15.75">
      <c r="A57" s="65">
        <v>5</v>
      </c>
      <c r="B57" s="65" t="s">
        <v>156</v>
      </c>
      <c r="C57" s="66">
        <v>1730.0642175126388</v>
      </c>
      <c r="D57" s="66">
        <v>2011.9555454996241</v>
      </c>
      <c r="E57" s="66">
        <v>1162.9369159442349</v>
      </c>
      <c r="F57" s="66">
        <v>1457.9192844207632</v>
      </c>
      <c r="G57" s="66">
        <v>1700.7764473540965</v>
      </c>
      <c r="H57" s="66">
        <v>1166.5779206904597</v>
      </c>
      <c r="I57" s="66">
        <v>35.098056847166511</v>
      </c>
      <c r="J57" s="66">
        <v>31.495860136186973</v>
      </c>
      <c r="K57" s="66">
        <v>897.36763130035376</v>
      </c>
      <c r="L57" s="66">
        <v>2.1598804213640932</v>
      </c>
      <c r="M57" s="66">
        <v>2.2906080099045076</v>
      </c>
      <c r="N57" s="66">
        <v>1060.5253824458728</v>
      </c>
      <c r="O57" s="66">
        <v>53.997010534102337</v>
      </c>
      <c r="P57" s="66">
        <v>60.128460259993325</v>
      </c>
      <c r="Q57" s="66">
        <v>1113.5516515681663</v>
      </c>
      <c r="R57" s="66">
        <v>59.39671158751257</v>
      </c>
      <c r="S57" s="66">
        <v>83.034540359038402</v>
      </c>
      <c r="T57" s="66">
        <v>1397.9652768604681</v>
      </c>
      <c r="U57" s="66">
        <v>593.96711587512573</v>
      </c>
      <c r="V57" s="66">
        <v>595.55808257517185</v>
      </c>
      <c r="W57" s="66">
        <v>1002.6785434033702</v>
      </c>
      <c r="X57" s="66">
        <v>35.098056847166518</v>
      </c>
      <c r="Y57" s="66">
        <v>290.33456525539634</v>
      </c>
      <c r="Z57" s="66">
        <v>827.2097983077806</v>
      </c>
      <c r="AA57" s="66">
        <v>3967.7003340458386</v>
      </c>
      <c r="AB57" s="66">
        <v>4775.5741094494115</v>
      </c>
      <c r="AC57" s="66">
        <v>1203.6125985804451</v>
      </c>
    </row>
    <row r="58" spans="1:29" ht="15.75">
      <c r="A58" s="65">
        <v>5</v>
      </c>
      <c r="B58" s="65" t="s">
        <v>51</v>
      </c>
      <c r="C58" s="66">
        <v>5550.8926829057191</v>
      </c>
      <c r="D58" s="66">
        <v>5977.341601845812</v>
      </c>
      <c r="E58" s="66">
        <v>1076.8252861838537</v>
      </c>
      <c r="F58" s="66">
        <v>167.39073265571724</v>
      </c>
      <c r="G58" s="66">
        <v>229.06080099045076</v>
      </c>
      <c r="H58" s="66">
        <v>1368.4198483172547</v>
      </c>
      <c r="I58" s="66">
        <v>0</v>
      </c>
      <c r="J58" s="66">
        <v>0</v>
      </c>
      <c r="K58" s="66">
        <v>0</v>
      </c>
      <c r="L58" s="66">
        <v>323.98206320461401</v>
      </c>
      <c r="M58" s="66">
        <v>435.21552188185638</v>
      </c>
      <c r="N58" s="66">
        <v>1343.3321510981057</v>
      </c>
      <c r="O58" s="66">
        <v>34.558086741825491</v>
      </c>
      <c r="P58" s="66">
        <v>41.230944178281135</v>
      </c>
      <c r="Q58" s="66">
        <v>1193.0910552516068</v>
      </c>
      <c r="R58" s="66">
        <v>97.194618961384208</v>
      </c>
      <c r="S58" s="66">
        <v>160.34256069331553</v>
      </c>
      <c r="T58" s="66">
        <v>1649.7061504713574</v>
      </c>
      <c r="U58" s="66">
        <v>583.16771376830525</v>
      </c>
      <c r="V58" s="66">
        <v>555.47244240184295</v>
      </c>
      <c r="W58" s="66">
        <v>952.50890830786693</v>
      </c>
      <c r="X58" s="66">
        <v>0</v>
      </c>
      <c r="Y58" s="66">
        <v>0</v>
      </c>
      <c r="Z58" s="66">
        <v>0</v>
      </c>
      <c r="AA58" s="66">
        <v>6757.1858982375652</v>
      </c>
      <c r="AB58" s="66">
        <v>7398.6638719915591</v>
      </c>
      <c r="AC58" s="66">
        <v>1094.9327106601147</v>
      </c>
    </row>
    <row r="59" spans="1:29" ht="15.75">
      <c r="A59" s="65">
        <v>5</v>
      </c>
      <c r="B59" s="65" t="s">
        <v>52</v>
      </c>
      <c r="C59" s="66">
        <v>3072.4298993904226</v>
      </c>
      <c r="D59" s="66">
        <v>2937.7047727025306</v>
      </c>
      <c r="E59" s="66">
        <v>956.15030086947729</v>
      </c>
      <c r="F59" s="66">
        <v>1447.1198823139428</v>
      </c>
      <c r="G59" s="66">
        <v>1385.8178459922269</v>
      </c>
      <c r="H59" s="66">
        <v>957.63859161157154</v>
      </c>
      <c r="I59" s="66">
        <v>0</v>
      </c>
      <c r="J59" s="66">
        <v>0</v>
      </c>
      <c r="K59" s="66">
        <v>0</v>
      </c>
      <c r="L59" s="66">
        <v>0</v>
      </c>
      <c r="M59" s="66">
        <v>0</v>
      </c>
      <c r="N59" s="66">
        <v>0</v>
      </c>
      <c r="O59" s="66">
        <v>0</v>
      </c>
      <c r="P59" s="66">
        <v>0</v>
      </c>
      <c r="Q59" s="66">
        <v>0</v>
      </c>
      <c r="R59" s="66">
        <v>28.078445477733215</v>
      </c>
      <c r="S59" s="66">
        <v>61.273764264945584</v>
      </c>
      <c r="T59" s="66">
        <v>2182.2349215713148</v>
      </c>
      <c r="U59" s="66">
        <v>302.38325899097305</v>
      </c>
      <c r="V59" s="66">
        <v>322.97572939653554</v>
      </c>
      <c r="W59" s="66">
        <v>1068.1005637490573</v>
      </c>
      <c r="X59" s="66">
        <v>0</v>
      </c>
      <c r="Y59" s="66">
        <v>0</v>
      </c>
      <c r="Z59" s="66">
        <v>0</v>
      </c>
      <c r="AA59" s="66">
        <v>4850.0114861730708</v>
      </c>
      <c r="AB59" s="66">
        <v>4707.7721123562396</v>
      </c>
      <c r="AC59" s="66">
        <v>970.67236351453107</v>
      </c>
    </row>
    <row r="60" spans="1:29" ht="15.75">
      <c r="A60" s="65">
        <v>5</v>
      </c>
      <c r="B60" s="65" t="s">
        <v>53</v>
      </c>
      <c r="C60" s="66">
        <v>18898.953686935816</v>
      </c>
      <c r="D60" s="66">
        <v>21016.328490873857</v>
      </c>
      <c r="E60" s="66">
        <v>1112.0366153075288</v>
      </c>
      <c r="F60" s="66">
        <v>43.197608427281871</v>
      </c>
      <c r="G60" s="66">
        <v>54.974592237708173</v>
      </c>
      <c r="H60" s="66">
        <v>1272.630458935047</v>
      </c>
      <c r="I60" s="66">
        <v>0</v>
      </c>
      <c r="J60" s="66">
        <v>0</v>
      </c>
      <c r="K60" s="66">
        <v>0</v>
      </c>
      <c r="L60" s="66">
        <v>21.598804213640932</v>
      </c>
      <c r="M60" s="66">
        <v>28.632600123806345</v>
      </c>
      <c r="N60" s="66">
        <v>1325.6567280573408</v>
      </c>
      <c r="O60" s="66">
        <v>0</v>
      </c>
      <c r="P60" s="66">
        <v>0</v>
      </c>
      <c r="Q60" s="66">
        <v>0</v>
      </c>
      <c r="R60" s="66">
        <v>45.357488848645964</v>
      </c>
      <c r="S60" s="66">
        <v>86.584982774390383</v>
      </c>
      <c r="T60" s="66">
        <v>1908.9456884025706</v>
      </c>
      <c r="U60" s="66">
        <v>53.997010534102337</v>
      </c>
      <c r="V60" s="66">
        <v>34.359120148567612</v>
      </c>
      <c r="W60" s="66">
        <v>636.31522946752341</v>
      </c>
      <c r="X60" s="66">
        <v>26.998505267051165</v>
      </c>
      <c r="Y60" s="66">
        <v>20.615472089140567</v>
      </c>
      <c r="Z60" s="66">
        <v>763.5782753610282</v>
      </c>
      <c r="AA60" s="66">
        <v>19090.103104226539</v>
      </c>
      <c r="AB60" s="66">
        <v>21241.495258247465</v>
      </c>
      <c r="AC60" s="66">
        <v>1112.6967278424288</v>
      </c>
    </row>
    <row r="61" spans="1:29" ht="15.75">
      <c r="A61" s="65">
        <v>5</v>
      </c>
      <c r="B61" s="65" t="s">
        <v>54</v>
      </c>
      <c r="C61" s="66">
        <v>7451.5874537061218</v>
      </c>
      <c r="D61" s="66">
        <v>7215.4152311991975</v>
      </c>
      <c r="E61" s="66">
        <v>968.30578397231818</v>
      </c>
      <c r="F61" s="66">
        <v>30.238325899097308</v>
      </c>
      <c r="G61" s="66">
        <v>32.068512138663102</v>
      </c>
      <c r="H61" s="66">
        <v>1060.5253824458725</v>
      </c>
      <c r="I61" s="66">
        <v>30.238325899097301</v>
      </c>
      <c r="J61" s="66">
        <v>32.068512138663102</v>
      </c>
      <c r="K61" s="66">
        <v>1060.5253824458725</v>
      </c>
      <c r="L61" s="66">
        <v>92.874858118655993</v>
      </c>
      <c r="M61" s="66">
        <v>77.880672336753264</v>
      </c>
      <c r="N61" s="66">
        <v>838.55495356185281</v>
      </c>
      <c r="O61" s="66">
        <v>431.9760842728187</v>
      </c>
      <c r="P61" s="66">
        <v>274.8729611885409</v>
      </c>
      <c r="Q61" s="66">
        <v>636.31522946752352</v>
      </c>
      <c r="R61" s="66">
        <v>1063.741107521816</v>
      </c>
      <c r="S61" s="66">
        <v>1804.9991118047521</v>
      </c>
      <c r="T61" s="66">
        <v>1696.8406119133958</v>
      </c>
      <c r="U61" s="66">
        <v>86.395216854563728</v>
      </c>
      <c r="V61" s="66">
        <v>62.304537869402594</v>
      </c>
      <c r="W61" s="66">
        <v>721.15726006319335</v>
      </c>
      <c r="X61" s="66">
        <v>0</v>
      </c>
      <c r="Y61" s="66">
        <v>0</v>
      </c>
      <c r="Z61" s="66">
        <v>0</v>
      </c>
      <c r="AA61" s="66">
        <v>9187.0513722721698</v>
      </c>
      <c r="AB61" s="66">
        <v>9499.6095386759716</v>
      </c>
      <c r="AC61" s="66">
        <v>1034.0215977617311</v>
      </c>
    </row>
    <row r="62" spans="1:29" ht="15.75">
      <c r="A62" s="65">
        <v>5</v>
      </c>
      <c r="B62" s="65" t="s">
        <v>55</v>
      </c>
      <c r="C62" s="66">
        <v>8207.545601183554</v>
      </c>
      <c r="D62" s="66">
        <v>9079.9701512614665</v>
      </c>
      <c r="E62" s="66">
        <v>1106.2954252672205</v>
      </c>
      <c r="F62" s="66">
        <v>16.199103160230703</v>
      </c>
      <c r="G62" s="66">
        <v>14.888952064379298</v>
      </c>
      <c r="H62" s="66">
        <v>919.12199811975631</v>
      </c>
      <c r="I62" s="66">
        <v>48.59730948069209</v>
      </c>
      <c r="J62" s="66">
        <v>52.68398422780367</v>
      </c>
      <c r="K62" s="66">
        <v>1084.0926131668921</v>
      </c>
      <c r="L62" s="66">
        <v>226.78744424322977</v>
      </c>
      <c r="M62" s="66">
        <v>274.8729611885409</v>
      </c>
      <c r="N62" s="66">
        <v>1212.0290085095689</v>
      </c>
      <c r="O62" s="66">
        <v>16.199103160230699</v>
      </c>
      <c r="P62" s="66">
        <v>11.453040049522537</v>
      </c>
      <c r="Q62" s="66">
        <v>707.01692163058169</v>
      </c>
      <c r="R62" s="66">
        <v>172.79043370912748</v>
      </c>
      <c r="S62" s="66">
        <v>233.64201701025979</v>
      </c>
      <c r="T62" s="66">
        <v>1352.1698626184873</v>
      </c>
      <c r="U62" s="66">
        <v>734.35934326379174</v>
      </c>
      <c r="V62" s="66">
        <v>568.64343845879398</v>
      </c>
      <c r="W62" s="66">
        <v>774.33948880055243</v>
      </c>
      <c r="X62" s="66">
        <v>0</v>
      </c>
      <c r="Y62" s="66">
        <v>0</v>
      </c>
      <c r="Z62" s="66">
        <v>0</v>
      </c>
      <c r="AA62" s="66">
        <v>9422.4783382008573</v>
      </c>
      <c r="AB62" s="66">
        <v>10236.154544260768</v>
      </c>
      <c r="AC62" s="66">
        <v>1086.3547972045828</v>
      </c>
    </row>
    <row r="63" spans="1:29" ht="15.75">
      <c r="A63" s="65">
        <v>5</v>
      </c>
      <c r="B63" s="65" t="s">
        <v>56</v>
      </c>
      <c r="C63" s="66">
        <v>359.08012005178045</v>
      </c>
      <c r="D63" s="66">
        <v>254.83014110187645</v>
      </c>
      <c r="E63" s="66">
        <v>709.67487998257627</v>
      </c>
      <c r="F63" s="66">
        <v>5.9396711587512572</v>
      </c>
      <c r="G63" s="66">
        <v>6.2991720272373959</v>
      </c>
      <c r="H63" s="66">
        <v>1060.5253824458725</v>
      </c>
      <c r="I63" s="66">
        <v>0</v>
      </c>
      <c r="J63" s="66">
        <v>0</v>
      </c>
      <c r="K63" s="66">
        <v>0</v>
      </c>
      <c r="L63" s="66">
        <v>0</v>
      </c>
      <c r="M63" s="66">
        <v>0</v>
      </c>
      <c r="N63" s="66">
        <v>0</v>
      </c>
      <c r="O63" s="66">
        <v>0</v>
      </c>
      <c r="P63" s="66">
        <v>0</v>
      </c>
      <c r="Q63" s="66">
        <v>0</v>
      </c>
      <c r="R63" s="66">
        <v>7.8295665274448387</v>
      </c>
      <c r="S63" s="66">
        <v>20.042820086664442</v>
      </c>
      <c r="T63" s="66">
        <v>2559.8888541796923</v>
      </c>
      <c r="U63" s="66">
        <v>0</v>
      </c>
      <c r="V63" s="66">
        <v>0</v>
      </c>
      <c r="W63" s="66">
        <v>0</v>
      </c>
      <c r="X63" s="66">
        <v>0</v>
      </c>
      <c r="Y63" s="66">
        <v>0</v>
      </c>
      <c r="Z63" s="66">
        <v>0</v>
      </c>
      <c r="AA63" s="66">
        <v>372.84935773797656</v>
      </c>
      <c r="AB63" s="66">
        <v>281.17213321577827</v>
      </c>
      <c r="AC63" s="66">
        <v>754.11725239815132</v>
      </c>
    </row>
    <row r="64" spans="1:29" ht="15.75">
      <c r="A64" s="65">
        <v>5</v>
      </c>
      <c r="B64" s="65" t="s">
        <v>57</v>
      </c>
      <c r="C64" s="66">
        <v>669.56293062286886</v>
      </c>
      <c r="D64" s="66">
        <v>625.33598670393042</v>
      </c>
      <c r="E64" s="66">
        <v>933.94654647652624</v>
      </c>
      <c r="F64" s="66">
        <v>48.597309480692104</v>
      </c>
      <c r="G64" s="66">
        <v>45.812160198090147</v>
      </c>
      <c r="H64" s="66">
        <v>942.6892288407754</v>
      </c>
      <c r="I64" s="66">
        <v>0</v>
      </c>
      <c r="J64" s="66">
        <v>0</v>
      </c>
      <c r="K64" s="66">
        <v>0</v>
      </c>
      <c r="L64" s="66">
        <v>0</v>
      </c>
      <c r="M64" s="66">
        <v>0</v>
      </c>
      <c r="N64" s="66">
        <v>0</v>
      </c>
      <c r="O64" s="66">
        <v>0</v>
      </c>
      <c r="P64" s="66">
        <v>0</v>
      </c>
      <c r="Q64" s="66">
        <v>0</v>
      </c>
      <c r="R64" s="66">
        <v>5.3997010534102339</v>
      </c>
      <c r="S64" s="66">
        <v>8.0171280346657774</v>
      </c>
      <c r="T64" s="66">
        <v>1484.7355354242216</v>
      </c>
      <c r="U64" s="66">
        <v>0</v>
      </c>
      <c r="V64" s="66">
        <v>0</v>
      </c>
      <c r="W64" s="66">
        <v>0</v>
      </c>
      <c r="X64" s="66">
        <v>0</v>
      </c>
      <c r="Y64" s="66">
        <v>0</v>
      </c>
      <c r="Z64" s="66">
        <v>0</v>
      </c>
      <c r="AA64" s="66">
        <v>723.55994115697126</v>
      </c>
      <c r="AB64" s="66">
        <v>679.16527493668639</v>
      </c>
      <c r="AC64" s="66">
        <v>938.64410714985434</v>
      </c>
    </row>
    <row r="65" spans="1:29" ht="15.75">
      <c r="A65" s="65">
        <v>5</v>
      </c>
      <c r="B65" s="65" t="s">
        <v>58</v>
      </c>
      <c r="C65" s="66">
        <v>360.70003036780355</v>
      </c>
      <c r="D65" s="66">
        <v>343.59120148567609</v>
      </c>
      <c r="E65" s="66">
        <v>952.56770878371765</v>
      </c>
      <c r="F65" s="66">
        <v>0</v>
      </c>
      <c r="G65" s="66">
        <v>0</v>
      </c>
      <c r="H65" s="66">
        <v>0</v>
      </c>
      <c r="I65" s="66">
        <v>0</v>
      </c>
      <c r="J65" s="66">
        <v>0</v>
      </c>
      <c r="K65" s="66">
        <v>0</v>
      </c>
      <c r="L65" s="66">
        <v>2.1598804213640932</v>
      </c>
      <c r="M65" s="66">
        <v>1.5461604066855426</v>
      </c>
      <c r="N65" s="66">
        <v>715.8546331509641</v>
      </c>
      <c r="O65" s="66">
        <v>5.399701053410233</v>
      </c>
      <c r="P65" s="66">
        <v>3.7451440961938696</v>
      </c>
      <c r="Q65" s="66">
        <v>693.58360011960065</v>
      </c>
      <c r="R65" s="66">
        <v>26.998505267051168</v>
      </c>
      <c r="S65" s="66">
        <v>28.632600123806348</v>
      </c>
      <c r="T65" s="66">
        <v>1060.5253824458725</v>
      </c>
      <c r="U65" s="66">
        <v>0</v>
      </c>
      <c r="V65" s="66">
        <v>0</v>
      </c>
      <c r="W65" s="66">
        <v>0</v>
      </c>
      <c r="X65" s="66">
        <v>8.6395216854563728</v>
      </c>
      <c r="Y65" s="66">
        <v>8.0171280346657756</v>
      </c>
      <c r="Z65" s="66">
        <v>927.9597096401385</v>
      </c>
      <c r="AA65" s="66">
        <v>403.89763879508541</v>
      </c>
      <c r="AB65" s="66">
        <v>385.53223414702768</v>
      </c>
      <c r="AC65" s="66">
        <v>954.52955678858177</v>
      </c>
    </row>
    <row r="66" spans="1:29" s="45" customFormat="1" ht="15.75">
      <c r="A66" s="64"/>
      <c r="B66" s="64" t="s">
        <v>157</v>
      </c>
      <c r="C66" s="67">
        <v>49151.858778877329</v>
      </c>
      <c r="D66" s="67">
        <v>52286.220146883752</v>
      </c>
      <c r="E66" s="67">
        <v>1063.7689284978451</v>
      </c>
      <c r="F66" s="67">
        <v>3785.730408545915</v>
      </c>
      <c r="G66" s="67">
        <v>4017.1537973700301</v>
      </c>
      <c r="H66" s="67">
        <v>1061.1304461357577</v>
      </c>
      <c r="I66" s="67">
        <v>113.9336922269559</v>
      </c>
      <c r="J66" s="67">
        <v>116.24835650265375</v>
      </c>
      <c r="K66" s="67">
        <v>1020.3158892725695</v>
      </c>
      <c r="L66" s="67">
        <v>669.56293062286886</v>
      </c>
      <c r="M66" s="67">
        <v>820.43852394754697</v>
      </c>
      <c r="N66" s="67">
        <v>1225.3344479275822</v>
      </c>
      <c r="O66" s="67">
        <v>554.00932807989</v>
      </c>
      <c r="P66" s="67">
        <v>401.73828581710205</v>
      </c>
      <c r="Q66" s="67">
        <v>725.14715087824322</v>
      </c>
      <c r="R66" s="67">
        <v>1533.7850842211769</v>
      </c>
      <c r="S66" s="67">
        <v>2526.6551653251672</v>
      </c>
      <c r="T66" s="67">
        <v>1647.3332485223298</v>
      </c>
      <c r="U66" s="67">
        <v>2354.2696592868615</v>
      </c>
      <c r="V66" s="67">
        <v>2139.3133508503147</v>
      </c>
      <c r="W66" s="67">
        <v>908.69512012414918</v>
      </c>
      <c r="X66" s="67">
        <v>0</v>
      </c>
      <c r="Y66" s="67">
        <v>0</v>
      </c>
      <c r="Z66" s="67">
        <v>0</v>
      </c>
      <c r="AA66" s="67">
        <v>58163.149881860998</v>
      </c>
      <c r="AB66" s="67">
        <v>62307.767626696557</v>
      </c>
      <c r="AC66" s="67">
        <v>1071.2584815859177</v>
      </c>
    </row>
    <row r="67" spans="1:29" ht="15.75">
      <c r="A67" s="65" t="s">
        <v>80</v>
      </c>
      <c r="B67" s="65" t="s">
        <v>59</v>
      </c>
      <c r="C67" s="66">
        <v>2.1598804213640932</v>
      </c>
      <c r="D67" s="66">
        <v>1.1453040049522538</v>
      </c>
      <c r="E67" s="66">
        <v>530.26269122293616</v>
      </c>
      <c r="F67" s="66">
        <v>0</v>
      </c>
      <c r="G67" s="66">
        <v>0</v>
      </c>
      <c r="H67" s="66">
        <v>0</v>
      </c>
      <c r="I67" s="66">
        <v>0</v>
      </c>
      <c r="J67" s="66">
        <v>0</v>
      </c>
      <c r="K67" s="66">
        <v>0</v>
      </c>
      <c r="L67" s="66">
        <v>0</v>
      </c>
      <c r="M67" s="66">
        <v>0</v>
      </c>
      <c r="N67" s="66">
        <v>0</v>
      </c>
      <c r="O67" s="66">
        <v>0</v>
      </c>
      <c r="P67" s="66">
        <v>0</v>
      </c>
      <c r="Q67" s="66">
        <v>0</v>
      </c>
      <c r="R67" s="66">
        <v>5.3997010534102339</v>
      </c>
      <c r="S67" s="66">
        <v>6.8718240297135225</v>
      </c>
      <c r="T67" s="66">
        <v>1272.6304589350468</v>
      </c>
      <c r="U67" s="66">
        <v>0</v>
      </c>
      <c r="V67" s="66">
        <v>0</v>
      </c>
      <c r="W67" s="66">
        <v>0</v>
      </c>
      <c r="X67" s="66">
        <v>0</v>
      </c>
      <c r="Y67" s="66">
        <v>0</v>
      </c>
      <c r="Z67" s="66">
        <v>0</v>
      </c>
      <c r="AA67" s="66">
        <v>7.5595814747743271</v>
      </c>
      <c r="AB67" s="66">
        <v>8.0171280346657774</v>
      </c>
      <c r="AC67" s="66">
        <v>1060.5253824458725</v>
      </c>
    </row>
    <row r="68" spans="1:29" ht="15.75">
      <c r="A68" s="65" t="s">
        <v>80</v>
      </c>
      <c r="B68" s="65" t="s">
        <v>60</v>
      </c>
      <c r="C68" s="66">
        <v>33.478146531143445</v>
      </c>
      <c r="D68" s="66">
        <v>17.179560074283803</v>
      </c>
      <c r="E68" s="66">
        <v>513.15744311897049</v>
      </c>
      <c r="F68" s="66">
        <v>3.2398206320461402</v>
      </c>
      <c r="G68" s="66">
        <v>2.2906080099045076</v>
      </c>
      <c r="H68" s="66">
        <v>707.01692163058169</v>
      </c>
      <c r="I68" s="66">
        <v>0</v>
      </c>
      <c r="J68" s="66">
        <v>0</v>
      </c>
      <c r="K68" s="66">
        <v>0</v>
      </c>
      <c r="L68" s="66">
        <v>0</v>
      </c>
      <c r="M68" s="66">
        <v>0</v>
      </c>
      <c r="N68" s="66">
        <v>0</v>
      </c>
      <c r="O68" s="66">
        <v>2.1598804213640932</v>
      </c>
      <c r="P68" s="66">
        <v>1.1453040049522538</v>
      </c>
      <c r="Q68" s="66">
        <v>530.26269122293638</v>
      </c>
      <c r="R68" s="66">
        <v>9.7194618961384212</v>
      </c>
      <c r="S68" s="66">
        <v>5.7265200247612693</v>
      </c>
      <c r="T68" s="66">
        <v>589.18076802548467</v>
      </c>
      <c r="U68" s="66">
        <v>0</v>
      </c>
      <c r="V68" s="66">
        <v>0</v>
      </c>
      <c r="W68" s="66">
        <v>0</v>
      </c>
      <c r="X68" s="66">
        <v>0</v>
      </c>
      <c r="Y68" s="66">
        <v>0</v>
      </c>
      <c r="Z68" s="66">
        <v>0</v>
      </c>
      <c r="AA68" s="66">
        <v>48.59730948069209</v>
      </c>
      <c r="AB68" s="66">
        <v>26.341992113901835</v>
      </c>
      <c r="AC68" s="66">
        <v>542.04630658344593</v>
      </c>
    </row>
    <row r="69" spans="1:29" ht="15.75">
      <c r="A69" s="65" t="s">
        <v>80</v>
      </c>
      <c r="B69" s="65" t="s">
        <v>61</v>
      </c>
      <c r="C69" s="66">
        <v>68.036233272968929</v>
      </c>
      <c r="D69" s="66">
        <v>34.359120148567605</v>
      </c>
      <c r="E69" s="66">
        <v>505.01208687898679</v>
      </c>
      <c r="F69" s="66">
        <v>0</v>
      </c>
      <c r="G69" s="66">
        <v>0</v>
      </c>
      <c r="H69" s="66">
        <v>0</v>
      </c>
      <c r="I69" s="66">
        <v>4.3197608427281855</v>
      </c>
      <c r="J69" s="66">
        <v>3.4359120148567608</v>
      </c>
      <c r="K69" s="66">
        <v>795.39403683440446</v>
      </c>
      <c r="L69" s="66">
        <v>0</v>
      </c>
      <c r="M69" s="66">
        <v>0</v>
      </c>
      <c r="N69" s="66">
        <v>0</v>
      </c>
      <c r="O69" s="66">
        <v>0</v>
      </c>
      <c r="P69" s="66">
        <v>0</v>
      </c>
      <c r="Q69" s="66">
        <v>0</v>
      </c>
      <c r="R69" s="66">
        <v>4.3197608427281864</v>
      </c>
      <c r="S69" s="66">
        <v>4.5812160198090153</v>
      </c>
      <c r="T69" s="66">
        <v>1060.5253824458725</v>
      </c>
      <c r="U69" s="66">
        <v>0</v>
      </c>
      <c r="V69" s="66">
        <v>0</v>
      </c>
      <c r="W69" s="66">
        <v>0</v>
      </c>
      <c r="X69" s="66">
        <v>0</v>
      </c>
      <c r="Y69" s="66">
        <v>0</v>
      </c>
      <c r="Z69" s="66">
        <v>0</v>
      </c>
      <c r="AA69" s="66">
        <v>76.675754958425316</v>
      </c>
      <c r="AB69" s="66">
        <v>42.376248183233386</v>
      </c>
      <c r="AC69" s="66">
        <v>552.6681570492575</v>
      </c>
    </row>
    <row r="70" spans="1:29" ht="15.75">
      <c r="A70" s="65" t="s">
        <v>80</v>
      </c>
      <c r="B70" s="65" t="s">
        <v>62</v>
      </c>
      <c r="C70" s="66">
        <v>80.995515801153502</v>
      </c>
      <c r="D70" s="66">
        <v>43.521552188185638</v>
      </c>
      <c r="E70" s="66">
        <v>537.33286043924204</v>
      </c>
      <c r="F70" s="66">
        <v>0</v>
      </c>
      <c r="G70" s="66">
        <v>0</v>
      </c>
      <c r="H70" s="66">
        <v>0</v>
      </c>
      <c r="I70" s="66">
        <v>3.2398206320461389</v>
      </c>
      <c r="J70" s="66">
        <v>2.2906080099045072</v>
      </c>
      <c r="K70" s="66">
        <v>707.01692163058169</v>
      </c>
      <c r="L70" s="66">
        <v>0</v>
      </c>
      <c r="M70" s="66">
        <v>0</v>
      </c>
      <c r="N70" s="66">
        <v>0</v>
      </c>
      <c r="O70" s="66">
        <v>0</v>
      </c>
      <c r="P70" s="66">
        <v>0</v>
      </c>
      <c r="Q70" s="66">
        <v>0</v>
      </c>
      <c r="R70" s="66">
        <v>4.3197608427281864</v>
      </c>
      <c r="S70" s="66">
        <v>5.7265200247612693</v>
      </c>
      <c r="T70" s="66">
        <v>1325.6567280573406</v>
      </c>
      <c r="U70" s="66">
        <v>0</v>
      </c>
      <c r="V70" s="66">
        <v>0</v>
      </c>
      <c r="W70" s="66">
        <v>0</v>
      </c>
      <c r="X70" s="66">
        <v>0</v>
      </c>
      <c r="Y70" s="66">
        <v>0</v>
      </c>
      <c r="Z70" s="66">
        <v>0</v>
      </c>
      <c r="AA70" s="66">
        <v>88.555097275927821</v>
      </c>
      <c r="AB70" s="66">
        <v>51.538680222851418</v>
      </c>
      <c r="AC70" s="66">
        <v>581.99563670810085</v>
      </c>
    </row>
    <row r="71" spans="1:29" ht="15.75">
      <c r="A71" s="65" t="s">
        <v>80</v>
      </c>
      <c r="B71" s="65" t="s">
        <v>63</v>
      </c>
      <c r="C71" s="66">
        <v>79.915575590471448</v>
      </c>
      <c r="D71" s="66">
        <v>26.112931312911382</v>
      </c>
      <c r="E71" s="66">
        <v>326.75646918602553</v>
      </c>
      <c r="F71" s="66">
        <v>3.2398206320461402</v>
      </c>
      <c r="G71" s="66">
        <v>1.7179560074283804</v>
      </c>
      <c r="H71" s="66">
        <v>530.26269122293627</v>
      </c>
      <c r="I71" s="66">
        <v>4.3197608427281855</v>
      </c>
      <c r="J71" s="66">
        <v>3.0236025730739495</v>
      </c>
      <c r="K71" s="66">
        <v>699.94675241427592</v>
      </c>
      <c r="L71" s="66">
        <v>0</v>
      </c>
      <c r="M71" s="66">
        <v>0</v>
      </c>
      <c r="N71" s="66">
        <v>0</v>
      </c>
      <c r="O71" s="66">
        <v>0</v>
      </c>
      <c r="P71" s="66">
        <v>0</v>
      </c>
      <c r="Q71" s="66">
        <v>0</v>
      </c>
      <c r="R71" s="66">
        <v>0</v>
      </c>
      <c r="S71" s="66">
        <v>0</v>
      </c>
      <c r="T71" s="66">
        <v>0</v>
      </c>
      <c r="U71" s="66">
        <v>0</v>
      </c>
      <c r="V71" s="66">
        <v>0</v>
      </c>
      <c r="W71" s="66">
        <v>0</v>
      </c>
      <c r="X71" s="66">
        <v>0</v>
      </c>
      <c r="Y71" s="66">
        <v>0</v>
      </c>
      <c r="Z71" s="66">
        <v>0</v>
      </c>
      <c r="AA71" s="66">
        <v>87.475157065245767</v>
      </c>
      <c r="AB71" s="66">
        <v>30.854489893413717</v>
      </c>
      <c r="AC71" s="66">
        <v>352.72288645792355</v>
      </c>
    </row>
    <row r="72" spans="1:29" ht="15.75">
      <c r="A72" s="65" t="s">
        <v>80</v>
      </c>
      <c r="B72" s="65" t="s">
        <v>158</v>
      </c>
      <c r="C72" s="66">
        <v>359.08012005178045</v>
      </c>
      <c r="D72" s="66">
        <v>254.83014110187645</v>
      </c>
      <c r="E72" s="66">
        <v>709.67487998257627</v>
      </c>
      <c r="F72" s="66">
        <v>5.9396711587512572</v>
      </c>
      <c r="G72" s="66">
        <v>6.2991720272373959</v>
      </c>
      <c r="H72" s="66">
        <v>1060.5253824458725</v>
      </c>
      <c r="I72" s="66">
        <v>0</v>
      </c>
      <c r="J72" s="66">
        <v>0</v>
      </c>
      <c r="K72" s="66">
        <v>0</v>
      </c>
      <c r="L72" s="66">
        <v>0</v>
      </c>
      <c r="M72" s="66">
        <v>0</v>
      </c>
      <c r="N72" s="66">
        <v>0</v>
      </c>
      <c r="O72" s="66">
        <v>0</v>
      </c>
      <c r="P72" s="66">
        <v>0</v>
      </c>
      <c r="Q72" s="66">
        <v>0</v>
      </c>
      <c r="R72" s="66">
        <v>7.8295665274448387</v>
      </c>
      <c r="S72" s="66">
        <v>20.042820086664442</v>
      </c>
      <c r="T72" s="66">
        <v>2559.8888541796923</v>
      </c>
      <c r="U72" s="66">
        <v>0</v>
      </c>
      <c r="V72" s="66">
        <v>0</v>
      </c>
      <c r="W72" s="66">
        <v>0</v>
      </c>
      <c r="X72" s="66">
        <v>0</v>
      </c>
      <c r="Y72" s="66">
        <v>0</v>
      </c>
      <c r="Z72" s="66">
        <v>0</v>
      </c>
      <c r="AA72" s="66">
        <v>372.84935773797656</v>
      </c>
      <c r="AB72" s="66">
        <v>281.17213321577827</v>
      </c>
      <c r="AC72" s="66">
        <v>754.11725239815132</v>
      </c>
    </row>
    <row r="73" spans="1:29" ht="15.75">
      <c r="A73" s="65" t="s">
        <v>80</v>
      </c>
      <c r="B73" s="65" t="s">
        <v>65</v>
      </c>
      <c r="C73" s="66">
        <v>768.91743000561712</v>
      </c>
      <c r="D73" s="66">
        <v>691.76361899116114</v>
      </c>
      <c r="E73" s="66">
        <v>899.65917274902654</v>
      </c>
      <c r="F73" s="66">
        <v>20.518864002958889</v>
      </c>
      <c r="G73" s="66">
        <v>20.615472089140567</v>
      </c>
      <c r="H73" s="66">
        <v>1004.7082570539844</v>
      </c>
      <c r="I73" s="66">
        <v>0</v>
      </c>
      <c r="J73" s="66">
        <v>0</v>
      </c>
      <c r="K73" s="66">
        <v>0</v>
      </c>
      <c r="L73" s="66">
        <v>7.5595814747743262</v>
      </c>
      <c r="M73" s="66">
        <v>6.8718240297135225</v>
      </c>
      <c r="N73" s="66">
        <v>909.02175638217648</v>
      </c>
      <c r="O73" s="66">
        <v>70.196113694333036</v>
      </c>
      <c r="P73" s="66">
        <v>71.008848307039727</v>
      </c>
      <c r="Q73" s="66">
        <v>1011.5780571022169</v>
      </c>
      <c r="R73" s="66">
        <v>235.4269659286862</v>
      </c>
      <c r="S73" s="66">
        <v>387.11275367386173</v>
      </c>
      <c r="T73" s="66">
        <v>1644.3008223243341</v>
      </c>
      <c r="U73" s="66">
        <v>0</v>
      </c>
      <c r="V73" s="66">
        <v>0</v>
      </c>
      <c r="W73" s="66">
        <v>0</v>
      </c>
      <c r="X73" s="66">
        <v>3.2398206320461398</v>
      </c>
      <c r="Y73" s="66">
        <v>2.2906080099045072</v>
      </c>
      <c r="Z73" s="66">
        <v>707.01692163058169</v>
      </c>
      <c r="AA73" s="66">
        <v>1105.8587757384157</v>
      </c>
      <c r="AB73" s="66">
        <v>1179.6631251008214</v>
      </c>
      <c r="AC73" s="66">
        <v>1066.7393983586414</v>
      </c>
    </row>
    <row r="74" spans="1:29" ht="15.75">
      <c r="A74" s="65" t="s">
        <v>80</v>
      </c>
      <c r="B74" s="65" t="s">
        <v>66</v>
      </c>
      <c r="C74" s="66">
        <v>107.99402106820466</v>
      </c>
      <c r="D74" s="66">
        <v>91.624320396180295</v>
      </c>
      <c r="E74" s="66">
        <v>848.42030595669792</v>
      </c>
      <c r="F74" s="66">
        <v>118.79342317502515</v>
      </c>
      <c r="G74" s="66">
        <v>80.171280346657767</v>
      </c>
      <c r="H74" s="66">
        <v>674.87978882919151</v>
      </c>
      <c r="I74" s="66">
        <v>0</v>
      </c>
      <c r="J74" s="66">
        <v>0</v>
      </c>
      <c r="K74" s="66">
        <v>0</v>
      </c>
      <c r="L74" s="66">
        <v>0</v>
      </c>
      <c r="M74" s="66">
        <v>0</v>
      </c>
      <c r="N74" s="66">
        <v>0</v>
      </c>
      <c r="O74" s="66">
        <v>0</v>
      </c>
      <c r="P74" s="66">
        <v>0</v>
      </c>
      <c r="Q74" s="66">
        <v>0</v>
      </c>
      <c r="R74" s="66">
        <v>12.959282528184561</v>
      </c>
      <c r="S74" s="66">
        <v>18.324864079236061</v>
      </c>
      <c r="T74" s="66">
        <v>1414.0338432611634</v>
      </c>
      <c r="U74" s="66">
        <v>0</v>
      </c>
      <c r="V74" s="66">
        <v>0</v>
      </c>
      <c r="W74" s="66">
        <v>0</v>
      </c>
      <c r="X74" s="66">
        <v>0</v>
      </c>
      <c r="Y74" s="66">
        <v>0</v>
      </c>
      <c r="Z74" s="66">
        <v>0</v>
      </c>
      <c r="AA74" s="66">
        <v>239.74672677141433</v>
      </c>
      <c r="AB74" s="66">
        <v>190.12046482207413</v>
      </c>
      <c r="AC74" s="66">
        <v>793.00546615322014</v>
      </c>
    </row>
    <row r="75" spans="1:29" ht="15.75">
      <c r="A75" s="65" t="s">
        <v>80</v>
      </c>
      <c r="B75" s="65" t="s">
        <v>67</v>
      </c>
      <c r="C75" s="66">
        <v>780.79677232311974</v>
      </c>
      <c r="D75" s="66">
        <v>712.37909108030181</v>
      </c>
      <c r="E75" s="66">
        <v>912.37453372245182</v>
      </c>
      <c r="F75" s="66">
        <v>0</v>
      </c>
      <c r="G75" s="66">
        <v>0</v>
      </c>
      <c r="H75" s="66">
        <v>0</v>
      </c>
      <c r="I75" s="66">
        <v>0</v>
      </c>
      <c r="J75" s="66">
        <v>0</v>
      </c>
      <c r="K75" s="66">
        <v>0</v>
      </c>
      <c r="L75" s="66">
        <v>0</v>
      </c>
      <c r="M75" s="66">
        <v>0</v>
      </c>
      <c r="N75" s="66">
        <v>0</v>
      </c>
      <c r="O75" s="66">
        <v>26.998505267051168</v>
      </c>
      <c r="P75" s="66">
        <v>13.743648059427045</v>
      </c>
      <c r="Q75" s="66">
        <v>509.05218357401884</v>
      </c>
      <c r="R75" s="66">
        <v>63.716472430240756</v>
      </c>
      <c r="S75" s="66">
        <v>117.96631251008213</v>
      </c>
      <c r="T75" s="66">
        <v>1851.4256676597433</v>
      </c>
      <c r="U75" s="66">
        <v>0</v>
      </c>
      <c r="V75" s="66">
        <v>0</v>
      </c>
      <c r="W75" s="66">
        <v>0</v>
      </c>
      <c r="X75" s="66">
        <v>0</v>
      </c>
      <c r="Y75" s="66">
        <v>0</v>
      </c>
      <c r="Z75" s="66">
        <v>0</v>
      </c>
      <c r="AA75" s="66">
        <v>871.51175002041157</v>
      </c>
      <c r="AB75" s="66">
        <v>844.08905164981104</v>
      </c>
      <c r="AC75" s="66">
        <v>968.53433316308315</v>
      </c>
    </row>
    <row r="76" spans="1:29" ht="15.75">
      <c r="A76" s="65" t="s">
        <v>80</v>
      </c>
      <c r="B76" s="65" t="s">
        <v>68</v>
      </c>
      <c r="C76" s="66">
        <v>4038.9763879508546</v>
      </c>
      <c r="D76" s="66">
        <v>3849.3667606445247</v>
      </c>
      <c r="E76" s="66">
        <v>953.05502951887081</v>
      </c>
      <c r="F76" s="66">
        <v>0</v>
      </c>
      <c r="G76" s="66">
        <v>0</v>
      </c>
      <c r="H76" s="66">
        <v>0</v>
      </c>
      <c r="I76" s="66">
        <v>0</v>
      </c>
      <c r="J76" s="66">
        <v>0</v>
      </c>
      <c r="K76" s="66">
        <v>0</v>
      </c>
      <c r="L76" s="66">
        <v>0</v>
      </c>
      <c r="M76" s="66">
        <v>0</v>
      </c>
      <c r="N76" s="66">
        <v>0</v>
      </c>
      <c r="O76" s="66">
        <v>0</v>
      </c>
      <c r="P76" s="66">
        <v>0</v>
      </c>
      <c r="Q76" s="66">
        <v>0</v>
      </c>
      <c r="R76" s="66">
        <v>0</v>
      </c>
      <c r="S76" s="66">
        <v>0</v>
      </c>
      <c r="T76" s="66">
        <v>0</v>
      </c>
      <c r="U76" s="66">
        <v>0</v>
      </c>
      <c r="V76" s="66">
        <v>0</v>
      </c>
      <c r="W76" s="66">
        <v>0</v>
      </c>
      <c r="X76" s="66">
        <v>0</v>
      </c>
      <c r="Y76" s="66">
        <v>0</v>
      </c>
      <c r="Z76" s="66">
        <v>0</v>
      </c>
      <c r="AA76" s="66">
        <v>4038.9763879508541</v>
      </c>
      <c r="AB76" s="66">
        <v>3849.3667606445247</v>
      </c>
      <c r="AC76" s="66">
        <v>953.05502951887092</v>
      </c>
    </row>
    <row r="77" spans="1:29" s="45" customFormat="1" ht="15.75">
      <c r="A77" s="64"/>
      <c r="B77" s="64" t="s">
        <v>102</v>
      </c>
      <c r="C77" s="67">
        <v>6320.3500830166777</v>
      </c>
      <c r="D77" s="67">
        <v>5722.2823999429447</v>
      </c>
      <c r="E77" s="67">
        <v>905.37427907976291</v>
      </c>
      <c r="F77" s="67">
        <v>151.73159960082756</v>
      </c>
      <c r="G77" s="67">
        <v>111.0944884803686</v>
      </c>
      <c r="H77" s="67">
        <v>732.17766617259531</v>
      </c>
      <c r="I77" s="67">
        <v>11.879342317502511</v>
      </c>
      <c r="J77" s="67">
        <v>8.7501225978352188</v>
      </c>
      <c r="K77" s="67">
        <v>736.5830838078607</v>
      </c>
      <c r="L77" s="67">
        <v>7.5595814747743262</v>
      </c>
      <c r="M77" s="67">
        <v>6.8718240297135225</v>
      </c>
      <c r="N77" s="67">
        <v>909.02175638217648</v>
      </c>
      <c r="O77" s="67">
        <v>99.354499382748301</v>
      </c>
      <c r="P77" s="67">
        <v>85.897800371419024</v>
      </c>
      <c r="Q77" s="67">
        <v>864.55873568956997</v>
      </c>
      <c r="R77" s="67">
        <v>343.69097204956137</v>
      </c>
      <c r="S77" s="67">
        <v>566.35283044888956</v>
      </c>
      <c r="T77" s="67">
        <v>1647.8548361963362</v>
      </c>
      <c r="U77" s="67">
        <v>0</v>
      </c>
      <c r="V77" s="67">
        <v>0</v>
      </c>
      <c r="W77" s="67"/>
      <c r="X77" s="67">
        <v>3.2398206320461398</v>
      </c>
      <c r="Y77" s="67">
        <v>2.2906080099045072</v>
      </c>
      <c r="Z77" s="67">
        <v>707.01692163058169</v>
      </c>
      <c r="AA77" s="67">
        <v>6937.8058984741374</v>
      </c>
      <c r="AB77" s="67">
        <v>6503.5400738810758</v>
      </c>
      <c r="AC77" s="67">
        <v>937.40588437497627</v>
      </c>
    </row>
    <row r="78" spans="1:29" ht="15.75">
      <c r="A78" s="65" t="s">
        <v>81</v>
      </c>
      <c r="B78" s="65" t="s">
        <v>69</v>
      </c>
      <c r="C78" s="66">
        <v>345.58086741825491</v>
      </c>
      <c r="D78" s="66">
        <v>205.23847768744383</v>
      </c>
      <c r="E78" s="66">
        <v>593.89421416968844</v>
      </c>
      <c r="F78" s="66">
        <v>0</v>
      </c>
      <c r="G78" s="66">
        <v>0</v>
      </c>
      <c r="H78" s="66">
        <v>0</v>
      </c>
      <c r="I78" s="66">
        <v>37.797907373871624</v>
      </c>
      <c r="J78" s="66">
        <v>28.632600123806341</v>
      </c>
      <c r="K78" s="66">
        <v>757.51813031848053</v>
      </c>
      <c r="L78" s="66">
        <v>0</v>
      </c>
      <c r="M78" s="66">
        <v>0</v>
      </c>
      <c r="N78" s="66">
        <v>0</v>
      </c>
      <c r="O78" s="66">
        <v>0</v>
      </c>
      <c r="P78" s="66">
        <v>0</v>
      </c>
      <c r="Q78" s="66">
        <v>0</v>
      </c>
      <c r="R78" s="66">
        <v>10.799402106820468</v>
      </c>
      <c r="S78" s="66">
        <v>13.743648059427045</v>
      </c>
      <c r="T78" s="66">
        <v>1272.6304589350468</v>
      </c>
      <c r="U78" s="66">
        <v>0</v>
      </c>
      <c r="V78" s="66">
        <v>0</v>
      </c>
      <c r="W78" s="66">
        <v>0</v>
      </c>
      <c r="X78" s="66">
        <v>0</v>
      </c>
      <c r="Y78" s="66">
        <v>0</v>
      </c>
      <c r="Z78" s="66">
        <v>0</v>
      </c>
      <c r="AA78" s="66">
        <v>394.17817689894702</v>
      </c>
      <c r="AB78" s="66">
        <v>247.61472587067723</v>
      </c>
      <c r="AC78" s="66">
        <v>628.17969228711684</v>
      </c>
    </row>
    <row r="79" spans="1:29" ht="15.75">
      <c r="A79" s="65" t="s">
        <v>81</v>
      </c>
      <c r="B79" s="65" t="s">
        <v>70</v>
      </c>
      <c r="C79" s="66">
        <v>151.19162949548652</v>
      </c>
      <c r="D79" s="66">
        <v>80.171280346657753</v>
      </c>
      <c r="E79" s="66">
        <v>530.26269122293616</v>
      </c>
      <c r="F79" s="66">
        <v>0</v>
      </c>
      <c r="G79" s="66">
        <v>0</v>
      </c>
      <c r="H79" s="66">
        <v>0</v>
      </c>
      <c r="I79" s="66">
        <v>6.4796412640922778</v>
      </c>
      <c r="J79" s="66">
        <v>4.5812160198090144</v>
      </c>
      <c r="K79" s="66">
        <v>707.01692163058169</v>
      </c>
      <c r="L79" s="66">
        <v>0</v>
      </c>
      <c r="M79" s="66">
        <v>0</v>
      </c>
      <c r="N79" s="66">
        <v>0</v>
      </c>
      <c r="O79" s="66">
        <v>0</v>
      </c>
      <c r="P79" s="66">
        <v>0</v>
      </c>
      <c r="Q79" s="66">
        <v>0</v>
      </c>
      <c r="R79" s="66">
        <v>8.6395216854563728</v>
      </c>
      <c r="S79" s="66">
        <v>10.307736044570284</v>
      </c>
      <c r="T79" s="66">
        <v>1193.0910552516066</v>
      </c>
      <c r="U79" s="66">
        <v>0</v>
      </c>
      <c r="V79" s="66">
        <v>0</v>
      </c>
      <c r="W79" s="66">
        <v>0</v>
      </c>
      <c r="X79" s="66">
        <v>0</v>
      </c>
      <c r="Y79" s="66">
        <v>0</v>
      </c>
      <c r="Z79" s="66">
        <v>0</v>
      </c>
      <c r="AA79" s="66">
        <v>166.31079244503516</v>
      </c>
      <c r="AB79" s="66">
        <v>95.060232411037063</v>
      </c>
      <c r="AC79" s="66">
        <v>571.58186196758072</v>
      </c>
    </row>
    <row r="80" spans="1:29" ht="15.75">
      <c r="A80" s="65" t="s">
        <v>81</v>
      </c>
      <c r="B80" s="65" t="s">
        <v>71</v>
      </c>
      <c r="C80" s="66">
        <v>7.5595814747743262</v>
      </c>
      <c r="D80" s="66">
        <v>5.6119896242660436</v>
      </c>
      <c r="E80" s="66">
        <v>742.36776771211078</v>
      </c>
      <c r="F80" s="66">
        <v>0</v>
      </c>
      <c r="G80" s="66">
        <v>0</v>
      </c>
      <c r="H80" s="66">
        <v>0</v>
      </c>
      <c r="I80" s="66">
        <v>0</v>
      </c>
      <c r="J80" s="66">
        <v>0</v>
      </c>
      <c r="K80" s="66">
        <v>0</v>
      </c>
      <c r="L80" s="66">
        <v>1.6199103160230699</v>
      </c>
      <c r="M80" s="66">
        <v>1.7179560074283806</v>
      </c>
      <c r="N80" s="66">
        <v>1060.5253824458728</v>
      </c>
      <c r="O80" s="66">
        <v>3.779790737387164</v>
      </c>
      <c r="P80" s="66">
        <v>3.4359120148567612</v>
      </c>
      <c r="Q80" s="66">
        <v>909.02175638217648</v>
      </c>
      <c r="R80" s="66">
        <v>2.1598804213640932</v>
      </c>
      <c r="S80" s="66">
        <v>2.2906080099045076</v>
      </c>
      <c r="T80" s="66">
        <v>1060.5253824458725</v>
      </c>
      <c r="U80" s="66">
        <v>0</v>
      </c>
      <c r="V80" s="66">
        <v>0</v>
      </c>
      <c r="W80" s="66">
        <v>0</v>
      </c>
      <c r="X80" s="66">
        <v>0</v>
      </c>
      <c r="Y80" s="66">
        <v>0</v>
      </c>
      <c r="Z80" s="66">
        <v>0</v>
      </c>
      <c r="AA80" s="66">
        <v>15.119162949548654</v>
      </c>
      <c r="AB80" s="66">
        <v>13.056465656455693</v>
      </c>
      <c r="AC80" s="66">
        <v>863.57066856306778</v>
      </c>
    </row>
    <row r="81" spans="1:29" ht="15.75">
      <c r="A81" s="65" t="s">
        <v>81</v>
      </c>
      <c r="B81" s="65" t="s">
        <v>72</v>
      </c>
      <c r="C81" s="66">
        <v>857.4725272815449</v>
      </c>
      <c r="D81" s="66">
        <v>723.83213112982435</v>
      </c>
      <c r="E81" s="66">
        <v>844.14614824406965</v>
      </c>
      <c r="F81" s="66">
        <v>136.07246654593789</v>
      </c>
      <c r="G81" s="66">
        <v>88.875590784294872</v>
      </c>
      <c r="H81" s="66">
        <v>653.14896569682298</v>
      </c>
      <c r="I81" s="66">
        <v>0</v>
      </c>
      <c r="J81" s="66">
        <v>0</v>
      </c>
      <c r="K81" s="66">
        <v>0</v>
      </c>
      <c r="L81" s="66">
        <v>0</v>
      </c>
      <c r="M81" s="66">
        <v>0</v>
      </c>
      <c r="N81" s="66">
        <v>0</v>
      </c>
      <c r="O81" s="66">
        <v>0</v>
      </c>
      <c r="P81" s="66">
        <v>0</v>
      </c>
      <c r="Q81" s="66">
        <v>0</v>
      </c>
      <c r="R81" s="66">
        <v>6.4796412640922805</v>
      </c>
      <c r="S81" s="66">
        <v>9.1624320396180305</v>
      </c>
      <c r="T81" s="66">
        <v>1414.0338432611634</v>
      </c>
      <c r="U81" s="66">
        <v>0</v>
      </c>
      <c r="V81" s="66">
        <v>0</v>
      </c>
      <c r="W81" s="66">
        <v>0</v>
      </c>
      <c r="X81" s="66">
        <v>0</v>
      </c>
      <c r="Y81" s="66">
        <v>0</v>
      </c>
      <c r="Z81" s="66">
        <v>0</v>
      </c>
      <c r="AA81" s="66">
        <v>1000.0246350915752</v>
      </c>
      <c r="AB81" s="66">
        <v>821.87015395373737</v>
      </c>
      <c r="AC81" s="66">
        <v>821.84990760600226</v>
      </c>
    </row>
    <row r="82" spans="1:29" ht="15.75">
      <c r="A82" s="65" t="s">
        <v>81</v>
      </c>
      <c r="B82" s="65" t="s">
        <v>73</v>
      </c>
      <c r="C82" s="66">
        <v>718.16024010356091</v>
      </c>
      <c r="D82" s="66">
        <v>618.46416267421694</v>
      </c>
      <c r="E82" s="66">
        <v>861.17850604627222</v>
      </c>
      <c r="F82" s="66">
        <v>1.0799402106820468</v>
      </c>
      <c r="G82" s="66">
        <v>1.1453040049522538</v>
      </c>
      <c r="H82" s="66">
        <v>1060.5253824458725</v>
      </c>
      <c r="I82" s="66">
        <v>2.1598804213640928</v>
      </c>
      <c r="J82" s="66">
        <v>2.176077609409282</v>
      </c>
      <c r="K82" s="66">
        <v>1007.499113323579</v>
      </c>
      <c r="L82" s="66">
        <v>1.2959282528184559</v>
      </c>
      <c r="M82" s="66">
        <v>1.2369283253484342</v>
      </c>
      <c r="N82" s="66">
        <v>954.4728442012854</v>
      </c>
      <c r="O82" s="66">
        <v>4.3197608427281864</v>
      </c>
      <c r="P82" s="66">
        <v>4.3521552188185639</v>
      </c>
      <c r="Q82" s="66">
        <v>1007.4991133235789</v>
      </c>
      <c r="R82" s="66">
        <v>6.4796412640922805</v>
      </c>
      <c r="S82" s="66">
        <v>14.430830462398399</v>
      </c>
      <c r="T82" s="66">
        <v>2227.1033031363322</v>
      </c>
      <c r="U82" s="66">
        <v>0</v>
      </c>
      <c r="V82" s="66">
        <v>0</v>
      </c>
      <c r="W82" s="66">
        <v>0</v>
      </c>
      <c r="X82" s="66">
        <v>0</v>
      </c>
      <c r="Y82" s="66">
        <v>0</v>
      </c>
      <c r="Z82" s="66">
        <v>0</v>
      </c>
      <c r="AA82" s="66">
        <v>733.49539109524608</v>
      </c>
      <c r="AB82" s="66">
        <v>641.80545829514392</v>
      </c>
      <c r="AC82" s="66">
        <v>874.99589784307716</v>
      </c>
    </row>
    <row r="83" spans="1:29" ht="15.75">
      <c r="A83" s="65" t="s">
        <v>81</v>
      </c>
      <c r="B83" s="65" t="s">
        <v>74</v>
      </c>
      <c r="C83" s="66">
        <v>323.98206320461401</v>
      </c>
      <c r="D83" s="66">
        <v>257.69340111425709</v>
      </c>
      <c r="E83" s="66">
        <v>795.39403683440423</v>
      </c>
      <c r="F83" s="66">
        <v>0</v>
      </c>
      <c r="G83" s="66">
        <v>0</v>
      </c>
      <c r="H83" s="66">
        <v>0</v>
      </c>
      <c r="I83" s="66">
        <v>0</v>
      </c>
      <c r="J83" s="66">
        <v>0</v>
      </c>
      <c r="K83" s="66">
        <v>0</v>
      </c>
      <c r="L83" s="66">
        <v>0</v>
      </c>
      <c r="M83" s="66">
        <v>0</v>
      </c>
      <c r="N83" s="66">
        <v>0</v>
      </c>
      <c r="O83" s="66">
        <v>0</v>
      </c>
      <c r="P83" s="66">
        <v>0</v>
      </c>
      <c r="Q83" s="66">
        <v>0</v>
      </c>
      <c r="R83" s="66">
        <v>5.3997010534102339</v>
      </c>
      <c r="S83" s="66">
        <v>6.8718240297135225</v>
      </c>
      <c r="T83" s="66">
        <v>1272.6304589350468</v>
      </c>
      <c r="U83" s="66">
        <v>0</v>
      </c>
      <c r="V83" s="66">
        <v>0</v>
      </c>
      <c r="W83" s="66">
        <v>0</v>
      </c>
      <c r="X83" s="66">
        <v>0</v>
      </c>
      <c r="Y83" s="66">
        <v>0</v>
      </c>
      <c r="Z83" s="66">
        <v>0</v>
      </c>
      <c r="AA83" s="66">
        <v>329.38176425802419</v>
      </c>
      <c r="AB83" s="66">
        <v>264.56522514397062</v>
      </c>
      <c r="AC83" s="66">
        <v>803.21758473769364</v>
      </c>
    </row>
    <row r="84" spans="1:29" ht="15.75">
      <c r="A84" s="65" t="s">
        <v>81</v>
      </c>
      <c r="B84" s="65" t="s">
        <v>75</v>
      </c>
      <c r="C84" s="66">
        <v>545.36980639443345</v>
      </c>
      <c r="D84" s="66">
        <v>464.993426010615</v>
      </c>
      <c r="E84" s="66">
        <v>852.62040648123605</v>
      </c>
      <c r="F84" s="66">
        <v>0</v>
      </c>
      <c r="G84" s="66">
        <v>0</v>
      </c>
      <c r="H84" s="66">
        <v>0</v>
      </c>
      <c r="I84" s="66">
        <v>0</v>
      </c>
      <c r="J84" s="66">
        <v>0</v>
      </c>
      <c r="K84" s="66">
        <v>0</v>
      </c>
      <c r="L84" s="66">
        <v>0</v>
      </c>
      <c r="M84" s="66">
        <v>0</v>
      </c>
      <c r="N84" s="66">
        <v>0</v>
      </c>
      <c r="O84" s="66">
        <v>16.199103160230699</v>
      </c>
      <c r="P84" s="66">
        <v>15.461604066855426</v>
      </c>
      <c r="Q84" s="66">
        <v>954.47284420128528</v>
      </c>
      <c r="R84" s="66">
        <v>7.5595814747743271</v>
      </c>
      <c r="S84" s="66">
        <v>9.1624320396180305</v>
      </c>
      <c r="T84" s="66">
        <v>1212.0290085095687</v>
      </c>
      <c r="U84" s="66">
        <v>0</v>
      </c>
      <c r="V84" s="66">
        <v>0</v>
      </c>
      <c r="W84" s="66">
        <v>0</v>
      </c>
      <c r="X84" s="66">
        <v>0</v>
      </c>
      <c r="Y84" s="66">
        <v>0</v>
      </c>
      <c r="Z84" s="66">
        <v>0</v>
      </c>
      <c r="AA84" s="66">
        <v>569.12849102943858</v>
      </c>
      <c r="AB84" s="66">
        <v>489.61746211708851</v>
      </c>
      <c r="AC84" s="66">
        <v>860.29336052298004</v>
      </c>
    </row>
    <row r="85" spans="1:29" ht="15.75">
      <c r="A85" s="65" t="s">
        <v>81</v>
      </c>
      <c r="B85" s="65" t="s">
        <v>76</v>
      </c>
      <c r="C85" s="66">
        <v>19438.923792276837</v>
      </c>
      <c r="D85" s="66">
        <v>24068.563664071611</v>
      </c>
      <c r="E85" s="66">
        <v>1238.1633840055561</v>
      </c>
      <c r="F85" s="66">
        <v>0</v>
      </c>
      <c r="G85" s="66">
        <v>0</v>
      </c>
      <c r="H85" s="66">
        <v>0</v>
      </c>
      <c r="I85" s="66">
        <v>0</v>
      </c>
      <c r="J85" s="66">
        <v>0</v>
      </c>
      <c r="K85" s="66">
        <v>0</v>
      </c>
      <c r="L85" s="66">
        <v>75.595814747743262</v>
      </c>
      <c r="M85" s="66">
        <v>90.192690389989977</v>
      </c>
      <c r="N85" s="66">
        <v>1193.0910552516068</v>
      </c>
      <c r="O85" s="66">
        <v>431.9760842728187</v>
      </c>
      <c r="P85" s="66">
        <v>458.12160198090152</v>
      </c>
      <c r="Q85" s="66">
        <v>1060.5253824458728</v>
      </c>
      <c r="R85" s="66">
        <v>22.678744424322982</v>
      </c>
      <c r="S85" s="66">
        <v>28.632600123806348</v>
      </c>
      <c r="T85" s="66">
        <v>1262.5302171974672</v>
      </c>
      <c r="U85" s="66">
        <v>539.97010534102333</v>
      </c>
      <c r="V85" s="66">
        <v>343.59120148567609</v>
      </c>
      <c r="W85" s="66">
        <v>636.31522946752341</v>
      </c>
      <c r="X85" s="66">
        <v>0</v>
      </c>
      <c r="Y85" s="66">
        <v>0</v>
      </c>
      <c r="Z85" s="66">
        <v>0</v>
      </c>
      <c r="AA85" s="66">
        <v>20509.144541062746</v>
      </c>
      <c r="AB85" s="66">
        <v>24989.101758051984</v>
      </c>
      <c r="AC85" s="66">
        <v>1218.4370590406443</v>
      </c>
    </row>
    <row r="86" spans="1:29" ht="15.75">
      <c r="A86" s="65" t="s">
        <v>81</v>
      </c>
      <c r="B86" s="65" t="s">
        <v>77</v>
      </c>
      <c r="C86" s="66">
        <v>7062.8089778605845</v>
      </c>
      <c r="D86" s="66">
        <v>7512.0489684818322</v>
      </c>
      <c r="E86" s="66">
        <v>1063.6064194896753</v>
      </c>
      <c r="F86" s="66">
        <v>0</v>
      </c>
      <c r="G86" s="66">
        <v>0</v>
      </c>
      <c r="H86" s="66">
        <v>0</v>
      </c>
      <c r="I86" s="66">
        <v>0</v>
      </c>
      <c r="J86" s="66">
        <v>0</v>
      </c>
      <c r="K86" s="66">
        <v>0</v>
      </c>
      <c r="L86" s="66">
        <v>5.399701053410233</v>
      </c>
      <c r="M86" s="66">
        <v>7.1581500309515862</v>
      </c>
      <c r="N86" s="66">
        <v>1325.6567280573408</v>
      </c>
      <c r="O86" s="66">
        <v>113.39372212161491</v>
      </c>
      <c r="P86" s="66">
        <v>132.85526457446144</v>
      </c>
      <c r="Q86" s="66">
        <v>1171.6280415592498</v>
      </c>
      <c r="R86" s="66">
        <v>12.959282528184561</v>
      </c>
      <c r="S86" s="66">
        <v>18.324864079236061</v>
      </c>
      <c r="T86" s="66">
        <v>1414.0338432611634</v>
      </c>
      <c r="U86" s="66">
        <v>48.597309480692097</v>
      </c>
      <c r="V86" s="66">
        <v>50.39337621789916</v>
      </c>
      <c r="W86" s="66">
        <v>1036.9581517248532</v>
      </c>
      <c r="X86" s="66">
        <v>0</v>
      </c>
      <c r="Y86" s="66">
        <v>0</v>
      </c>
      <c r="Z86" s="66">
        <v>0</v>
      </c>
      <c r="AA86" s="66">
        <v>7243.1589930444861</v>
      </c>
      <c r="AB86" s="66">
        <v>7720.7806233843794</v>
      </c>
      <c r="AC86" s="66">
        <v>1065.9410667084001</v>
      </c>
    </row>
    <row r="87" spans="1:29" s="45" customFormat="1" ht="15.75">
      <c r="A87" s="64"/>
      <c r="B87" s="64" t="s">
        <v>145</v>
      </c>
      <c r="C87" s="67">
        <v>29451.049485510095</v>
      </c>
      <c r="D87" s="67">
        <v>33936.617501140718</v>
      </c>
      <c r="E87" s="67">
        <v>1152.3058802314504</v>
      </c>
      <c r="F87" s="67">
        <v>137.15240675661994</v>
      </c>
      <c r="G87" s="67">
        <v>90.020894789247137</v>
      </c>
      <c r="H87" s="67">
        <v>656.35665401768165</v>
      </c>
      <c r="I87" s="67">
        <v>46.437429059327997</v>
      </c>
      <c r="J87" s="67">
        <v>35.389893753024637</v>
      </c>
      <c r="K87" s="67">
        <v>762.09847250180144</v>
      </c>
      <c r="L87" s="67">
        <v>83.911354369995024</v>
      </c>
      <c r="M87" s="67">
        <v>100.30572475371837</v>
      </c>
      <c r="N87" s="67">
        <v>1195.3772586178834</v>
      </c>
      <c r="O87" s="67">
        <v>569.66846113477959</v>
      </c>
      <c r="P87" s="67">
        <v>614.22653785589364</v>
      </c>
      <c r="Q87" s="67">
        <v>1078.2175594421258</v>
      </c>
      <c r="R87" s="67">
        <v>83.155396222517595</v>
      </c>
      <c r="S87" s="67">
        <v>112.92697488829222</v>
      </c>
      <c r="T87" s="67">
        <v>1358.023411807312</v>
      </c>
      <c r="U87" s="67">
        <v>588.56741482171537</v>
      </c>
      <c r="V87" s="67">
        <v>393.98457770357521</v>
      </c>
      <c r="W87" s="67">
        <v>669.39583772730305</v>
      </c>
      <c r="X87" s="67">
        <v>0</v>
      </c>
      <c r="Y87" s="67">
        <v>0</v>
      </c>
      <c r="Z87" s="67">
        <v>0</v>
      </c>
      <c r="AA87" s="67">
        <v>30959.94194787505</v>
      </c>
      <c r="AB87" s="67">
        <v>35283.472104884473</v>
      </c>
      <c r="AC87" s="67">
        <v>1139.6491687319258</v>
      </c>
    </row>
    <row r="88" spans="1:29" s="45" customFormat="1" ht="15.75">
      <c r="A88" s="64"/>
      <c r="B88" s="64" t="s">
        <v>159</v>
      </c>
      <c r="C88" s="67">
        <v>173227.89588967056</v>
      </c>
      <c r="D88" s="67">
        <v>182916.52553700452</v>
      </c>
      <c r="E88" s="67">
        <v>1055.92996207438</v>
      </c>
      <c r="F88" s="67">
        <v>12566.184291496296</v>
      </c>
      <c r="G88" s="67">
        <v>12899.352853056342</v>
      </c>
      <c r="H88" s="67">
        <v>1026.5131048400672</v>
      </c>
      <c r="I88" s="67">
        <v>3878.9724463362018</v>
      </c>
      <c r="J88" s="67">
        <v>3841.7619420516417</v>
      </c>
      <c r="K88" s="67">
        <v>990.40712332986357</v>
      </c>
      <c r="L88" s="67">
        <v>8638.8089249173227</v>
      </c>
      <c r="M88" s="67">
        <v>19336.167515608904</v>
      </c>
      <c r="N88" s="67">
        <v>2238.2909129795303</v>
      </c>
      <c r="O88" s="67">
        <v>6047.1252097141205</v>
      </c>
      <c r="P88" s="67">
        <v>4761.5784945088953</v>
      </c>
      <c r="Q88" s="67">
        <v>787.41192374516754</v>
      </c>
      <c r="R88" s="67">
        <v>3112.3876871856587</v>
      </c>
      <c r="S88" s="67">
        <v>4867.1755237654943</v>
      </c>
      <c r="T88" s="67">
        <v>1563.8076014131075</v>
      </c>
      <c r="U88" s="67">
        <v>15000.369526373628</v>
      </c>
      <c r="V88" s="67">
        <v>14815.767138462848</v>
      </c>
      <c r="W88" s="67">
        <v>987.69347731159473</v>
      </c>
      <c r="X88" s="67">
        <v>2123.7024243062447</v>
      </c>
      <c r="Y88" s="67">
        <v>2428.6285955413032</v>
      </c>
      <c r="Z88" s="67">
        <v>1143.5823436207968</v>
      </c>
      <c r="AA88" s="67">
        <v>224595.44640000002</v>
      </c>
      <c r="AB88" s="67">
        <v>245866.95759999997</v>
      </c>
      <c r="AC88" s="67">
        <v>1094.7103404853356</v>
      </c>
    </row>
  </sheetData>
  <mergeCells count="10">
    <mergeCell ref="A1:AC1"/>
    <mergeCell ref="C2:E2"/>
    <mergeCell ref="F2:H2"/>
    <mergeCell ref="I2:K2"/>
    <mergeCell ref="L2:N2"/>
    <mergeCell ref="O2:Q2"/>
    <mergeCell ref="R2:T2"/>
    <mergeCell ref="U2:W2"/>
    <mergeCell ref="X2:Z2"/>
    <mergeCell ref="AA2:AC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H36"/>
  <sheetViews>
    <sheetView workbookViewId="0">
      <selection activeCell="H33" sqref="H33"/>
    </sheetView>
  </sheetViews>
  <sheetFormatPr defaultRowHeight="15"/>
  <cols>
    <col min="1" max="1" width="8.88671875" style="42"/>
    <col min="2" max="2" width="20.6640625" style="42" customWidth="1"/>
    <col min="3" max="3" width="7.44140625" style="42" bestFit="1" customWidth="1"/>
    <col min="4" max="4" width="11.77734375" style="42" bestFit="1" customWidth="1"/>
    <col min="5" max="5" width="11.5546875" style="42" customWidth="1"/>
    <col min="6" max="6" width="7" style="42" customWidth="1"/>
    <col min="7" max="16384" width="8.88671875" style="42"/>
  </cols>
  <sheetData>
    <row r="1" spans="1:5" ht="15.75">
      <c r="A1" s="62"/>
      <c r="B1" s="68" t="s">
        <v>160</v>
      </c>
      <c r="C1" s="68"/>
      <c r="D1" s="68"/>
      <c r="E1" s="44"/>
    </row>
    <row r="2" spans="1:5" ht="15.75" thickBot="1">
      <c r="A2" s="62"/>
      <c r="B2" s="69"/>
      <c r="C2" s="69"/>
      <c r="D2" s="69"/>
      <c r="E2" s="69"/>
    </row>
    <row r="3" spans="1:5" ht="16.5" thickTop="1">
      <c r="A3" s="62"/>
      <c r="B3" s="70" t="s">
        <v>161</v>
      </c>
      <c r="C3" s="71" t="s">
        <v>89</v>
      </c>
      <c r="D3" s="71" t="s">
        <v>90</v>
      </c>
      <c r="E3" s="72" t="s">
        <v>91</v>
      </c>
    </row>
    <row r="4" spans="1:5" ht="16.5" thickBot="1">
      <c r="A4" s="62"/>
      <c r="B4" s="73"/>
      <c r="C4" s="74" t="s">
        <v>162</v>
      </c>
      <c r="D4" s="74" t="s">
        <v>163</v>
      </c>
      <c r="E4" s="75" t="s">
        <v>164</v>
      </c>
    </row>
    <row r="5" spans="1:5" ht="20.100000000000001" customHeight="1" thickTop="1">
      <c r="A5" s="62"/>
      <c r="B5" s="70" t="s">
        <v>165</v>
      </c>
      <c r="C5" s="76">
        <v>11</v>
      </c>
      <c r="D5" s="76">
        <v>12.153566890542749</v>
      </c>
      <c r="E5" s="76">
        <v>1104.869717322068</v>
      </c>
    </row>
    <row r="6" spans="1:5" ht="20.100000000000001" customHeight="1">
      <c r="A6" s="62"/>
      <c r="B6" s="70" t="s">
        <v>12</v>
      </c>
      <c r="C6" s="76">
        <v>592.36725959609475</v>
      </c>
      <c r="D6" s="76">
        <v>597.55037211835179</v>
      </c>
      <c r="E6" s="76">
        <v>1008.7498294990022</v>
      </c>
    </row>
    <row r="7" spans="1:5" ht="20.100000000000001" customHeight="1">
      <c r="A7" s="62"/>
      <c r="B7" s="70" t="s">
        <v>13</v>
      </c>
      <c r="C7" s="76">
        <v>5354</v>
      </c>
      <c r="D7" s="76">
        <v>8210.7472318025048</v>
      </c>
      <c r="E7" s="76">
        <v>1533.5725124771207</v>
      </c>
    </row>
    <row r="8" spans="1:5" ht="20.100000000000001" customHeight="1">
      <c r="A8" s="62"/>
      <c r="B8" s="70" t="s">
        <v>14</v>
      </c>
      <c r="C8" s="76">
        <v>1405.6172261602246</v>
      </c>
      <c r="D8" s="76">
        <v>2177.5140678889088</v>
      </c>
      <c r="E8" s="76">
        <v>1549.151523873468</v>
      </c>
    </row>
    <row r="9" spans="1:5" ht="20.100000000000001" customHeight="1">
      <c r="A9" s="62"/>
      <c r="B9" s="70" t="s">
        <v>16</v>
      </c>
      <c r="C9" s="76">
        <v>26</v>
      </c>
      <c r="D9" s="76">
        <v>24.307133781085497</v>
      </c>
      <c r="E9" s="76">
        <v>934.88976081098065</v>
      </c>
    </row>
    <row r="10" spans="1:5" ht="20.100000000000001" customHeight="1">
      <c r="A10" s="62"/>
      <c r="B10" s="70" t="s">
        <v>15</v>
      </c>
      <c r="C10" s="76">
        <v>97</v>
      </c>
      <c r="D10" s="76">
        <v>121.53566890542747</v>
      </c>
      <c r="E10" s="76">
        <v>1252.9450402621389</v>
      </c>
    </row>
    <row r="11" spans="1:5" ht="20.100000000000001" customHeight="1" thickBot="1">
      <c r="A11" s="62"/>
      <c r="B11" s="73" t="s">
        <v>166</v>
      </c>
      <c r="C11" s="77">
        <v>21</v>
      </c>
      <c r="D11" s="77">
        <v>15.191958613178434</v>
      </c>
      <c r="E11" s="77">
        <v>723.42660062754453</v>
      </c>
    </row>
    <row r="12" spans="1:5" ht="20.100000000000001" customHeight="1" thickTop="1" thickBot="1">
      <c r="A12" s="62"/>
      <c r="B12" s="73" t="s">
        <v>167</v>
      </c>
      <c r="C12" s="77">
        <v>7506.9844857563185</v>
      </c>
      <c r="D12" s="77">
        <v>11159</v>
      </c>
      <c r="E12" s="77">
        <f>1000*D12/C12</f>
        <v>1486.4823580191196</v>
      </c>
    </row>
    <row r="13" spans="1:5" ht="15.75" thickTop="1">
      <c r="A13" s="62"/>
    </row>
    <row r="14" spans="1:5" ht="15.75">
      <c r="B14" s="68" t="s">
        <v>168</v>
      </c>
      <c r="C14" s="68"/>
      <c r="D14" s="68"/>
      <c r="E14" s="62"/>
    </row>
    <row r="15" spans="1:5" ht="15.75" thickBot="1">
      <c r="B15" s="78"/>
      <c r="C15" s="78"/>
      <c r="D15" s="78"/>
      <c r="E15" s="78"/>
    </row>
    <row r="16" spans="1:5" ht="16.5" thickTop="1">
      <c r="B16" s="70" t="s">
        <v>161</v>
      </c>
      <c r="C16" s="79" t="s">
        <v>89</v>
      </c>
      <c r="D16" s="79" t="s">
        <v>90</v>
      </c>
      <c r="E16" s="80" t="s">
        <v>91</v>
      </c>
    </row>
    <row r="17" spans="2:8" ht="16.5" thickBot="1">
      <c r="B17" s="73"/>
      <c r="C17" s="81" t="s">
        <v>162</v>
      </c>
      <c r="D17" s="81" t="s">
        <v>163</v>
      </c>
      <c r="E17" s="82" t="s">
        <v>164</v>
      </c>
    </row>
    <row r="18" spans="2:8" ht="20.100000000000001" customHeight="1" thickTop="1">
      <c r="B18" s="70" t="s">
        <v>169</v>
      </c>
      <c r="C18" s="83">
        <v>88.84210526315789</v>
      </c>
      <c r="D18" s="83">
        <v>72.772960189199836</v>
      </c>
      <c r="E18" s="84">
        <v>819.12692156089861</v>
      </c>
    </row>
    <row r="19" spans="2:8" ht="20.100000000000001" customHeight="1">
      <c r="B19" s="70" t="s">
        <v>170</v>
      </c>
      <c r="C19" s="83">
        <v>22.736842105263158</v>
      </c>
      <c r="D19" s="83">
        <v>40.402049664958611</v>
      </c>
      <c r="E19" s="84">
        <v>1776.9419991532723</v>
      </c>
    </row>
    <row r="20" spans="2:8" ht="20.100000000000001" customHeight="1" thickBot="1">
      <c r="B20" s="73" t="s">
        <v>171</v>
      </c>
      <c r="C20" s="85">
        <v>8.4210526315789469</v>
      </c>
      <c r="D20" s="85">
        <v>11.824990145841547</v>
      </c>
      <c r="E20" s="86">
        <v>1404.2175798186836</v>
      </c>
    </row>
    <row r="21" spans="2:8" ht="20.100000000000001" customHeight="1" thickTop="1" thickBot="1">
      <c r="B21" s="73" t="s">
        <v>167</v>
      </c>
      <c r="C21" s="85">
        <v>120</v>
      </c>
      <c r="D21" s="85">
        <v>125</v>
      </c>
      <c r="E21" s="86">
        <f>1000*D21/C21</f>
        <v>1041.6666666666667</v>
      </c>
    </row>
    <row r="22" spans="2:8" ht="16.5" thickTop="1">
      <c r="C22" s="83"/>
      <c r="D22" s="83"/>
    </row>
    <row r="23" spans="2:8" ht="15.75">
      <c r="B23" s="68" t="s">
        <v>178</v>
      </c>
      <c r="C23" s="87"/>
      <c r="D23" s="87"/>
      <c r="E23" s="87"/>
      <c r="F23" s="87"/>
    </row>
    <row r="24" spans="2:8" ht="16.5" thickBot="1">
      <c r="B24" s="88"/>
      <c r="C24" s="88"/>
      <c r="D24" s="88"/>
      <c r="E24" s="88"/>
      <c r="F24" s="88"/>
    </row>
    <row r="25" spans="2:8" ht="16.5" thickTop="1">
      <c r="B25" s="89" t="s">
        <v>161</v>
      </c>
      <c r="C25" s="71" t="s">
        <v>89</v>
      </c>
      <c r="D25" s="71" t="s">
        <v>172</v>
      </c>
      <c r="E25" s="90" t="s">
        <v>90</v>
      </c>
      <c r="F25" s="71" t="s">
        <v>91</v>
      </c>
    </row>
    <row r="26" spans="2:8" ht="16.5" thickBot="1">
      <c r="B26" s="91"/>
      <c r="C26" s="74" t="s">
        <v>162</v>
      </c>
      <c r="D26" s="74" t="s">
        <v>173</v>
      </c>
      <c r="E26" s="92" t="s">
        <v>163</v>
      </c>
      <c r="F26" s="74" t="s">
        <v>164</v>
      </c>
    </row>
    <row r="27" spans="2:8" ht="20.100000000000001" customHeight="1" thickTop="1">
      <c r="B27" s="93" t="s">
        <v>174</v>
      </c>
      <c r="C27" s="76">
        <v>357</v>
      </c>
      <c r="D27" s="76">
        <v>173.03243243243242</v>
      </c>
      <c r="E27" s="76">
        <v>187.19095498527602</v>
      </c>
      <c r="F27" s="76">
        <v>1081.8258308792595</v>
      </c>
      <c r="G27" s="808"/>
      <c r="H27" s="809"/>
    </row>
    <row r="28" spans="2:8" ht="20.100000000000001" customHeight="1">
      <c r="B28" s="93" t="s">
        <v>175</v>
      </c>
      <c r="C28" s="76">
        <v>173</v>
      </c>
      <c r="D28" s="76">
        <v>83.850450450450438</v>
      </c>
      <c r="E28" s="76">
        <v>95.932393773664259</v>
      </c>
      <c r="F28" s="76">
        <v>1144.0891880521665</v>
      </c>
      <c r="G28" s="808"/>
      <c r="H28" s="809"/>
    </row>
    <row r="29" spans="2:8" ht="20.100000000000001" customHeight="1">
      <c r="B29" s="93" t="s">
        <v>176</v>
      </c>
      <c r="C29" s="76">
        <v>15</v>
      </c>
      <c r="D29" s="76">
        <v>7.2702702702702711</v>
      </c>
      <c r="E29" s="76">
        <v>7.6388304585612108</v>
      </c>
      <c r="F29" s="76">
        <v>1050.6941522928057</v>
      </c>
      <c r="G29" s="808"/>
      <c r="H29" s="809"/>
    </row>
    <row r="30" spans="2:8" ht="20.100000000000001" customHeight="1" thickBot="1">
      <c r="B30" s="73" t="s">
        <v>177</v>
      </c>
      <c r="C30" s="77">
        <v>10</v>
      </c>
      <c r="D30" s="77">
        <v>4.8468468468468471</v>
      </c>
      <c r="E30" s="77">
        <v>5.1378207824989479</v>
      </c>
      <c r="F30" s="77">
        <v>1060.033655868742</v>
      </c>
      <c r="G30" s="808"/>
      <c r="H30" s="809"/>
    </row>
    <row r="31" spans="2:8" ht="20.100000000000001" customHeight="1" thickTop="1" thickBot="1">
      <c r="B31" s="88" t="s">
        <v>142</v>
      </c>
      <c r="C31" s="77">
        <v>555</v>
      </c>
      <c r="D31" s="77">
        <v>269</v>
      </c>
      <c r="E31" s="77">
        <v>295.89999999999998</v>
      </c>
      <c r="F31" s="77">
        <v>1100</v>
      </c>
      <c r="G31" s="808"/>
      <c r="H31" s="809"/>
    </row>
    <row r="32" spans="2:8" ht="15.75" thickTop="1">
      <c r="H32" s="809"/>
    </row>
    <row r="36" spans="5:5">
      <c r="E36" s="42" t="s">
        <v>179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K33"/>
  <sheetViews>
    <sheetView topLeftCell="A7" workbookViewId="0">
      <selection activeCell="H8" sqref="H8"/>
    </sheetView>
  </sheetViews>
  <sheetFormatPr defaultRowHeight="15"/>
  <cols>
    <col min="1" max="1" width="4.77734375" style="95" customWidth="1"/>
    <col min="2" max="2" width="12" style="95" customWidth="1"/>
    <col min="3" max="3" width="12.33203125" style="95" customWidth="1"/>
    <col min="4" max="4" width="13.6640625" style="95" customWidth="1"/>
    <col min="5" max="5" width="11.5546875" style="95" customWidth="1"/>
    <col min="6" max="6" width="11.33203125" style="95" customWidth="1"/>
    <col min="7" max="7" width="8.33203125" style="95" customWidth="1"/>
    <col min="8" max="16384" width="8.88671875" style="95"/>
  </cols>
  <sheetData>
    <row r="1" spans="1:11" s="42" customFormat="1" ht="15.75">
      <c r="A1" s="866" t="s">
        <v>180</v>
      </c>
      <c r="B1" s="866"/>
      <c r="C1" s="866"/>
      <c r="D1" s="866"/>
      <c r="E1" s="866"/>
      <c r="F1" s="866"/>
      <c r="G1" s="866"/>
    </row>
    <row r="2" spans="1:11" s="42" customFormat="1" ht="21.95" customHeight="1">
      <c r="A2" s="94"/>
      <c r="B2" s="94"/>
      <c r="C2" s="94"/>
      <c r="D2" s="94"/>
      <c r="E2" s="94"/>
      <c r="F2" s="94"/>
      <c r="G2" s="95"/>
    </row>
    <row r="3" spans="1:11" s="42" customFormat="1" ht="48" customHeight="1">
      <c r="A3" s="96" t="s">
        <v>181</v>
      </c>
      <c r="B3" s="96" t="s">
        <v>129</v>
      </c>
      <c r="C3" s="97" t="s">
        <v>182</v>
      </c>
      <c r="D3" s="97" t="s">
        <v>183</v>
      </c>
      <c r="E3" s="97" t="s">
        <v>184</v>
      </c>
      <c r="F3" s="97" t="s">
        <v>185</v>
      </c>
      <c r="G3" s="97" t="s">
        <v>186</v>
      </c>
    </row>
    <row r="4" spans="1:11" ht="15.75">
      <c r="A4" s="98">
        <v>1</v>
      </c>
      <c r="B4" s="99" t="s">
        <v>187</v>
      </c>
      <c r="C4" s="100">
        <v>134.63999999999999</v>
      </c>
      <c r="D4" s="100">
        <v>30</v>
      </c>
      <c r="E4" s="100">
        <f>D4*1000/C4</f>
        <v>222.81639928698755</v>
      </c>
      <c r="F4" s="100">
        <v>1662</v>
      </c>
      <c r="G4" s="100"/>
      <c r="I4" s="101"/>
      <c r="J4" s="101"/>
      <c r="K4" s="101"/>
    </row>
    <row r="5" spans="1:11" ht="15.75">
      <c r="A5" s="98">
        <v>2</v>
      </c>
      <c r="B5" s="99" t="s">
        <v>188</v>
      </c>
      <c r="C5" s="100">
        <v>64.260000000000005</v>
      </c>
      <c r="D5" s="100">
        <v>15</v>
      </c>
      <c r="E5" s="100">
        <f t="shared" ref="E5:E31" si="0">D5*1000/C5</f>
        <v>233.4267040149393</v>
      </c>
      <c r="F5" s="100">
        <v>1345</v>
      </c>
      <c r="G5" s="100"/>
      <c r="I5" s="101"/>
      <c r="J5" s="101"/>
      <c r="K5" s="101"/>
    </row>
    <row r="6" spans="1:11" ht="15.75">
      <c r="A6" s="98">
        <v>3</v>
      </c>
      <c r="B6" s="99" t="s">
        <v>189</v>
      </c>
      <c r="C6" s="100">
        <v>16.32</v>
      </c>
      <c r="D6" s="100">
        <v>2.04</v>
      </c>
      <c r="E6" s="100">
        <f t="shared" si="0"/>
        <v>125</v>
      </c>
      <c r="F6" s="100">
        <v>166.26</v>
      </c>
      <c r="G6" s="100"/>
      <c r="I6" s="101"/>
      <c r="J6" s="101"/>
      <c r="K6" s="101"/>
    </row>
    <row r="7" spans="1:11" ht="15.75">
      <c r="A7" s="98">
        <v>4</v>
      </c>
      <c r="B7" s="99" t="s">
        <v>190</v>
      </c>
      <c r="C7" s="100">
        <v>26</v>
      </c>
      <c r="D7" s="100">
        <v>3</v>
      </c>
      <c r="E7" s="100">
        <f t="shared" si="0"/>
        <v>115.38461538461539</v>
      </c>
      <c r="F7" s="100">
        <v>85</v>
      </c>
      <c r="G7" s="100"/>
      <c r="I7" s="101"/>
    </row>
    <row r="8" spans="1:11" ht="15.75">
      <c r="A8" s="98">
        <v>5</v>
      </c>
      <c r="B8" s="99" t="s">
        <v>191</v>
      </c>
      <c r="C8" s="100">
        <v>74.459999999999994</v>
      </c>
      <c r="D8" s="100">
        <v>12.24</v>
      </c>
      <c r="E8" s="100">
        <f t="shared" si="0"/>
        <v>164.38356164383563</v>
      </c>
      <c r="F8" s="100">
        <v>731</v>
      </c>
      <c r="G8" s="100"/>
      <c r="I8" s="101"/>
      <c r="J8" s="101"/>
      <c r="K8" s="101"/>
    </row>
    <row r="9" spans="1:11" ht="15.75">
      <c r="A9" s="98">
        <v>6</v>
      </c>
      <c r="B9" s="99" t="s">
        <v>192</v>
      </c>
      <c r="C9" s="100">
        <v>55</v>
      </c>
      <c r="D9" s="100">
        <v>8</v>
      </c>
      <c r="E9" s="100">
        <f t="shared" si="0"/>
        <v>145.45454545454547</v>
      </c>
      <c r="F9" s="100">
        <v>756.84</v>
      </c>
      <c r="G9" s="100"/>
      <c r="I9" s="101"/>
      <c r="J9" s="101"/>
      <c r="K9" s="101"/>
    </row>
    <row r="10" spans="1:11" ht="15.75">
      <c r="A10" s="98">
        <v>7</v>
      </c>
      <c r="B10" s="99" t="s">
        <v>193</v>
      </c>
      <c r="C10" s="100">
        <v>163.19999999999999</v>
      </c>
      <c r="D10" s="100">
        <v>35.700000000000003</v>
      </c>
      <c r="E10" s="100">
        <f t="shared" si="0"/>
        <v>218.75000000000003</v>
      </c>
      <c r="F10" s="100">
        <v>1795</v>
      </c>
      <c r="G10" s="100"/>
      <c r="I10" s="101"/>
      <c r="J10" s="101"/>
      <c r="K10" s="101"/>
    </row>
    <row r="11" spans="1:11" ht="15.75">
      <c r="A11" s="98">
        <v>8</v>
      </c>
      <c r="B11" s="99" t="s">
        <v>175</v>
      </c>
      <c r="C11" s="100">
        <v>61.2</v>
      </c>
      <c r="D11" s="100">
        <v>15.3</v>
      </c>
      <c r="E11" s="100">
        <f t="shared" si="0"/>
        <v>250</v>
      </c>
      <c r="F11" s="100">
        <v>730.32</v>
      </c>
      <c r="G11" s="100"/>
      <c r="I11" s="101"/>
      <c r="J11" s="101"/>
      <c r="K11" s="101"/>
    </row>
    <row r="12" spans="1:11" ht="15.75">
      <c r="A12" s="98">
        <v>9</v>
      </c>
      <c r="B12" s="99" t="s">
        <v>194</v>
      </c>
      <c r="C12" s="100">
        <v>148.91999999999999</v>
      </c>
      <c r="D12" s="100">
        <v>35</v>
      </c>
      <c r="E12" s="100">
        <f t="shared" si="0"/>
        <v>235.02551705613755</v>
      </c>
      <c r="F12" s="100">
        <v>4275</v>
      </c>
      <c r="G12" s="100"/>
      <c r="I12" s="101"/>
      <c r="J12" s="101"/>
      <c r="K12" s="101"/>
    </row>
    <row r="13" spans="1:11" ht="15.75">
      <c r="A13" s="98">
        <v>10</v>
      </c>
      <c r="B13" s="99" t="s">
        <v>195</v>
      </c>
      <c r="C13" s="100">
        <v>196.86</v>
      </c>
      <c r="D13" s="100">
        <v>30</v>
      </c>
      <c r="E13" s="100">
        <f t="shared" si="0"/>
        <v>152.39256324291372</v>
      </c>
      <c r="F13" s="100">
        <v>3270</v>
      </c>
      <c r="G13" s="100"/>
      <c r="I13" s="101"/>
      <c r="J13" s="101"/>
      <c r="K13" s="101"/>
    </row>
    <row r="14" spans="1:11" ht="15.75">
      <c r="A14" s="98">
        <v>11</v>
      </c>
      <c r="B14" s="99" t="s">
        <v>196</v>
      </c>
      <c r="C14" s="100">
        <v>21.42</v>
      </c>
      <c r="D14" s="100">
        <v>4.08</v>
      </c>
      <c r="E14" s="100">
        <f t="shared" si="0"/>
        <v>190.47619047619045</v>
      </c>
      <c r="F14" s="100">
        <v>285.60000000000002</v>
      </c>
      <c r="G14" s="100"/>
      <c r="I14" s="101"/>
      <c r="J14" s="101"/>
      <c r="K14" s="101"/>
    </row>
    <row r="15" spans="1:11" ht="15.75">
      <c r="A15" s="98">
        <v>12</v>
      </c>
      <c r="B15" s="99" t="s">
        <v>197</v>
      </c>
      <c r="C15" s="100">
        <v>132.6</v>
      </c>
      <c r="D15" s="100">
        <v>25</v>
      </c>
      <c r="E15" s="100">
        <f t="shared" si="0"/>
        <v>188.53695324283561</v>
      </c>
      <c r="F15" s="100">
        <v>985</v>
      </c>
      <c r="G15" s="100"/>
      <c r="I15" s="101"/>
      <c r="J15" s="101"/>
      <c r="K15" s="101"/>
    </row>
    <row r="16" spans="1:11" ht="15.75">
      <c r="A16" s="98">
        <v>13</v>
      </c>
      <c r="B16" s="99" t="s">
        <v>198</v>
      </c>
      <c r="C16" s="100">
        <v>155</v>
      </c>
      <c r="D16" s="100">
        <v>18</v>
      </c>
      <c r="E16" s="100">
        <f t="shared" si="0"/>
        <v>116.12903225806451</v>
      </c>
      <c r="F16" s="100">
        <v>1368.84</v>
      </c>
      <c r="G16" s="100"/>
      <c r="I16" s="101"/>
      <c r="J16" s="101"/>
      <c r="K16" s="101"/>
    </row>
    <row r="17" spans="1:11" ht="15.75">
      <c r="A17" s="98">
        <v>14</v>
      </c>
      <c r="B17" s="99" t="s">
        <v>199</v>
      </c>
      <c r="C17" s="100">
        <v>30.6</v>
      </c>
      <c r="D17" s="100">
        <v>8.16</v>
      </c>
      <c r="E17" s="100">
        <f t="shared" si="0"/>
        <v>266.66666666666663</v>
      </c>
      <c r="F17" s="100">
        <v>815</v>
      </c>
      <c r="G17" s="100"/>
      <c r="I17" s="101"/>
      <c r="J17" s="101"/>
      <c r="K17" s="101"/>
    </row>
    <row r="18" spans="1:11" ht="15.75">
      <c r="A18" s="98">
        <v>15</v>
      </c>
      <c r="B18" s="99" t="s">
        <v>200</v>
      </c>
      <c r="C18" s="100">
        <v>33.659999999999997</v>
      </c>
      <c r="D18" s="100">
        <v>9</v>
      </c>
      <c r="E18" s="100">
        <f t="shared" si="0"/>
        <v>267.37967914438508</v>
      </c>
      <c r="F18" s="100">
        <v>502.86</v>
      </c>
      <c r="G18" s="100"/>
      <c r="I18" s="101"/>
      <c r="J18" s="101"/>
      <c r="K18" s="101"/>
    </row>
    <row r="19" spans="1:11" ht="15.75">
      <c r="A19" s="98">
        <v>16</v>
      </c>
      <c r="B19" s="99" t="s">
        <v>201</v>
      </c>
      <c r="C19" s="100">
        <v>181.56</v>
      </c>
      <c r="D19" s="100">
        <v>37</v>
      </c>
      <c r="E19" s="100">
        <f t="shared" si="0"/>
        <v>203.78938092090769</v>
      </c>
      <c r="F19" s="100">
        <v>1390</v>
      </c>
      <c r="G19" s="100"/>
      <c r="I19" s="101"/>
      <c r="J19" s="101"/>
      <c r="K19" s="101"/>
    </row>
    <row r="20" spans="1:11" ht="15.75">
      <c r="A20" s="98">
        <v>17</v>
      </c>
      <c r="B20" s="99" t="s">
        <v>202</v>
      </c>
      <c r="C20" s="100">
        <v>122.4</v>
      </c>
      <c r="D20" s="100">
        <v>32.64</v>
      </c>
      <c r="E20" s="100">
        <f t="shared" si="0"/>
        <v>266.66666666666663</v>
      </c>
      <c r="F20" s="100">
        <v>2290</v>
      </c>
      <c r="G20" s="100"/>
      <c r="I20" s="101"/>
      <c r="J20" s="101"/>
      <c r="K20" s="101"/>
    </row>
    <row r="21" spans="1:11" ht="15.75">
      <c r="A21" s="98">
        <v>18</v>
      </c>
      <c r="B21" s="99" t="s">
        <v>203</v>
      </c>
      <c r="C21" s="100">
        <v>150</v>
      </c>
      <c r="D21" s="100">
        <v>15.3</v>
      </c>
      <c r="E21" s="100">
        <f t="shared" si="0"/>
        <v>102</v>
      </c>
      <c r="F21" s="100">
        <v>905</v>
      </c>
      <c r="G21" s="100"/>
      <c r="I21" s="101"/>
      <c r="J21" s="101"/>
      <c r="K21" s="101"/>
    </row>
    <row r="22" spans="1:11" ht="15.75">
      <c r="A22" s="98">
        <v>19</v>
      </c>
      <c r="B22" s="99" t="s">
        <v>204</v>
      </c>
      <c r="C22" s="100">
        <v>94.86</v>
      </c>
      <c r="D22" s="100">
        <v>25</v>
      </c>
      <c r="E22" s="100">
        <f t="shared" si="0"/>
        <v>263.54627872654436</v>
      </c>
      <c r="F22" s="100">
        <v>1921</v>
      </c>
      <c r="G22" s="100"/>
      <c r="I22" s="101"/>
      <c r="J22" s="101"/>
      <c r="K22" s="101"/>
    </row>
    <row r="23" spans="1:11" ht="15.75">
      <c r="A23" s="98">
        <v>20</v>
      </c>
      <c r="B23" s="99" t="s">
        <v>205</v>
      </c>
      <c r="C23" s="100">
        <v>30.6</v>
      </c>
      <c r="D23" s="100">
        <v>8</v>
      </c>
      <c r="E23" s="100">
        <f t="shared" si="0"/>
        <v>261.43790849673201</v>
      </c>
      <c r="F23" s="100">
        <v>424.32</v>
      </c>
      <c r="G23" s="100"/>
      <c r="I23" s="101"/>
      <c r="J23" s="101"/>
      <c r="K23" s="101"/>
    </row>
    <row r="24" spans="1:11" ht="15.75">
      <c r="A24" s="98">
        <v>21</v>
      </c>
      <c r="B24" s="99" t="s">
        <v>206</v>
      </c>
      <c r="C24" s="100">
        <v>44.88</v>
      </c>
      <c r="D24" s="100">
        <v>12</v>
      </c>
      <c r="E24" s="100">
        <f t="shared" si="0"/>
        <v>267.37967914438502</v>
      </c>
      <c r="F24" s="100">
        <v>362</v>
      </c>
      <c r="G24" s="100"/>
      <c r="I24" s="101"/>
      <c r="J24" s="101"/>
      <c r="K24" s="101"/>
    </row>
    <row r="25" spans="1:11" ht="15.75">
      <c r="A25" s="98">
        <v>22</v>
      </c>
      <c r="B25" s="99" t="s">
        <v>207</v>
      </c>
      <c r="C25" s="100">
        <v>21</v>
      </c>
      <c r="D25" s="100">
        <v>4.08</v>
      </c>
      <c r="E25" s="100">
        <f t="shared" si="0"/>
        <v>194.28571428571428</v>
      </c>
      <c r="F25" s="100">
        <v>369</v>
      </c>
      <c r="G25" s="100"/>
      <c r="I25" s="101"/>
      <c r="J25" s="101"/>
      <c r="K25" s="101"/>
    </row>
    <row r="26" spans="1:11" ht="15.75">
      <c r="A26" s="98">
        <v>23</v>
      </c>
      <c r="B26" s="99" t="s">
        <v>208</v>
      </c>
      <c r="C26" s="100">
        <v>30</v>
      </c>
      <c r="D26" s="100">
        <v>0</v>
      </c>
      <c r="E26" s="100">
        <f t="shared" si="0"/>
        <v>0</v>
      </c>
      <c r="F26" s="100">
        <v>17</v>
      </c>
      <c r="G26" s="100"/>
      <c r="I26" s="101"/>
      <c r="J26" s="101"/>
      <c r="K26" s="101"/>
    </row>
    <row r="27" spans="1:11" ht="15.75">
      <c r="A27" s="98">
        <v>24</v>
      </c>
      <c r="B27" s="99" t="s">
        <v>209</v>
      </c>
      <c r="C27" s="100">
        <v>130</v>
      </c>
      <c r="D27" s="100">
        <v>23</v>
      </c>
      <c r="E27" s="100">
        <f t="shared" si="0"/>
        <v>176.92307692307693</v>
      </c>
      <c r="F27" s="100">
        <v>1581</v>
      </c>
      <c r="G27" s="100"/>
      <c r="I27" s="101"/>
      <c r="J27" s="101"/>
      <c r="K27" s="101"/>
    </row>
    <row r="28" spans="1:11" ht="15.75">
      <c r="A28" s="98">
        <v>25</v>
      </c>
      <c r="B28" s="99" t="s">
        <v>210</v>
      </c>
      <c r="C28" s="100">
        <v>316.2</v>
      </c>
      <c r="D28" s="100">
        <v>45</v>
      </c>
      <c r="E28" s="100">
        <f t="shared" si="0"/>
        <v>142.31499051233396</v>
      </c>
      <c r="F28" s="100">
        <v>3321</v>
      </c>
      <c r="G28" s="100"/>
      <c r="I28" s="101"/>
      <c r="J28" s="101"/>
      <c r="K28" s="101"/>
    </row>
    <row r="29" spans="1:11" ht="15.75">
      <c r="A29" s="98">
        <v>26</v>
      </c>
      <c r="B29" s="99" t="s">
        <v>211</v>
      </c>
      <c r="C29" s="100">
        <v>40.799999999999997</v>
      </c>
      <c r="D29" s="100">
        <v>11</v>
      </c>
      <c r="E29" s="100">
        <f t="shared" si="0"/>
        <v>269.60784313725492</v>
      </c>
      <c r="F29" s="100">
        <v>625</v>
      </c>
      <c r="G29" s="100"/>
      <c r="I29" s="101"/>
      <c r="J29" s="101"/>
      <c r="K29" s="101"/>
    </row>
    <row r="30" spans="1:11" ht="15.75">
      <c r="A30" s="98">
        <v>27</v>
      </c>
      <c r="B30" s="102" t="s">
        <v>212</v>
      </c>
      <c r="C30" s="100">
        <v>174</v>
      </c>
      <c r="D30" s="100">
        <v>49</v>
      </c>
      <c r="E30" s="100">
        <f t="shared" si="0"/>
        <v>281.60919540229884</v>
      </c>
      <c r="F30" s="100">
        <v>890</v>
      </c>
      <c r="G30" s="100"/>
      <c r="I30" s="101"/>
      <c r="J30" s="101"/>
      <c r="K30" s="101"/>
    </row>
    <row r="31" spans="1:11" s="105" customFormat="1" ht="15.75">
      <c r="A31" s="103"/>
      <c r="B31" s="103" t="s">
        <v>213</v>
      </c>
      <c r="C31" s="104">
        <f>SUM(C4:C30)</f>
        <v>2650.4399999999996</v>
      </c>
      <c r="D31" s="104">
        <f>SUM(D4:D30)</f>
        <v>512.54</v>
      </c>
      <c r="E31" s="100">
        <f t="shared" si="0"/>
        <v>193.37921250811186</v>
      </c>
      <c r="F31" s="100">
        <f>SUM(F4:F30)</f>
        <v>32869.040000000001</v>
      </c>
      <c r="G31" s="100"/>
      <c r="I31" s="101"/>
      <c r="J31" s="101"/>
      <c r="K31" s="101"/>
    </row>
    <row r="33" spans="1:1">
      <c r="A33" s="95" t="s">
        <v>214</v>
      </c>
    </row>
  </sheetData>
  <mergeCells count="1">
    <mergeCell ref="A1:G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40</vt:i4>
      </vt:variant>
      <vt:variant>
        <vt:lpstr>Named Ranges</vt:lpstr>
      </vt:variant>
      <vt:variant>
        <vt:i4>6</vt:i4>
      </vt:variant>
    </vt:vector>
  </HeadingPairs>
  <TitlesOfParts>
    <vt:vector size="46" baseType="lpstr">
      <vt:lpstr>cereal_ten_years</vt:lpstr>
      <vt:lpstr>cereal_province_wise</vt:lpstr>
      <vt:lpstr>cereal_district_wise</vt:lpstr>
      <vt:lpstr>cash_crops_ten_years</vt:lpstr>
      <vt:lpstr>cash_crops_Provinces</vt:lpstr>
      <vt:lpstr>Cash_crops_districtwise</vt:lpstr>
      <vt:lpstr>oilseeds_districwise</vt:lpstr>
      <vt:lpstr>Jute cotton rubber</vt:lpstr>
      <vt:lpstr>Coffee</vt:lpstr>
      <vt:lpstr>Tea</vt:lpstr>
      <vt:lpstr>mulbery_honey_Mushroom complete</vt:lpstr>
      <vt:lpstr>Spice Crops final</vt:lpstr>
      <vt:lpstr>Pulse_ten_years</vt:lpstr>
      <vt:lpstr>Pulses districtwise</vt:lpstr>
      <vt:lpstr>Liv_Population</vt:lpstr>
      <vt:lpstr>Liv_Production</vt:lpstr>
      <vt:lpstr>liv_Districtwise</vt:lpstr>
      <vt:lpstr>Milk Production</vt:lpstr>
      <vt:lpstr>Meat Production</vt:lpstr>
      <vt:lpstr>Egg Production</vt:lpstr>
      <vt:lpstr>Wool Production</vt:lpstr>
      <vt:lpstr>Yak Chauri</vt:lpstr>
      <vt:lpstr>rabbit</vt:lpstr>
      <vt:lpstr>horse</vt:lpstr>
      <vt:lpstr>fish_Summary</vt:lpstr>
      <vt:lpstr>Fish_Historical</vt:lpstr>
      <vt:lpstr>Fish_District</vt:lpstr>
      <vt:lpstr>Fruits_ten_years</vt:lpstr>
      <vt:lpstr> citrus fruit</vt:lpstr>
      <vt:lpstr>winter_fruit</vt:lpstr>
      <vt:lpstr>summer_fruit</vt:lpstr>
      <vt:lpstr>vegetable_ten_years</vt:lpstr>
      <vt:lpstr>Vegetable_Districts_wise</vt:lpstr>
      <vt:lpstr>population_national</vt:lpstr>
      <vt:lpstr>population_district_wise</vt:lpstr>
      <vt:lpstr>fertilizer_series</vt:lpstr>
      <vt:lpstr>Fertilizer_by_districts</vt:lpstr>
      <vt:lpstr>GDP</vt:lpstr>
      <vt:lpstr>Export_Agri_commodity</vt:lpstr>
      <vt:lpstr>import_agri_commodity</vt:lpstr>
      <vt:lpstr>cereal_district_wise!Print_Area</vt:lpstr>
      <vt:lpstr>fertilizer_series!Print_Area</vt:lpstr>
      <vt:lpstr>summer_fruit!Print_Area</vt:lpstr>
      <vt:lpstr>population_district_wise!Print_Titles</vt:lpstr>
      <vt:lpstr>summer_fruit!Print_Titles</vt:lpstr>
      <vt:lpstr>winter_fruit!Print_Titles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Regmi_MoAD</dc:creator>
  <cp:lastModifiedBy>dell</cp:lastModifiedBy>
  <cp:lastPrinted>2019-08-30T04:38:32Z</cp:lastPrinted>
  <dcterms:created xsi:type="dcterms:W3CDTF">2019-01-23T09:57:50Z</dcterms:created>
  <dcterms:modified xsi:type="dcterms:W3CDTF">2019-08-30T05:49:08Z</dcterms:modified>
</cp:coreProperties>
</file>